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2" windowWidth="8460" windowHeight="6288" activeTab="0"/>
  </bookViews>
  <sheets>
    <sheet name="prognoza długu" sheetId="1" r:id="rId1"/>
    <sheet name="kredyt 1.432.900" sheetId="2" r:id="rId2"/>
  </sheets>
  <definedNames/>
  <calcPr fullCalcOnLoad="1"/>
</workbook>
</file>

<file path=xl/sharedStrings.xml><?xml version="1.0" encoding="utf-8"?>
<sst xmlns="http://schemas.openxmlformats.org/spreadsheetml/2006/main" count="154" uniqueCount="47">
  <si>
    <t>udziały w podatku</t>
  </si>
  <si>
    <t>dotacje celowe</t>
  </si>
  <si>
    <t>numer</t>
  </si>
  <si>
    <t>część</t>
  </si>
  <si>
    <t>wysokość</t>
  </si>
  <si>
    <t>raty</t>
  </si>
  <si>
    <t>kapitałowa</t>
  </si>
  <si>
    <t>odsetkowa</t>
  </si>
  <si>
    <t>suma</t>
  </si>
  <si>
    <t>ROK</t>
  </si>
  <si>
    <t>dług</t>
  </si>
  <si>
    <t>spłata rat</t>
  </si>
  <si>
    <t>w tym I kw.</t>
  </si>
  <si>
    <t>w tym II kw.</t>
  </si>
  <si>
    <t>w tym III kw.</t>
  </si>
  <si>
    <t>w tym IV kw.</t>
  </si>
  <si>
    <t>spłata odsetek</t>
  </si>
  <si>
    <t>Planowane dochody</t>
  </si>
  <si>
    <t>Planowane wydatki</t>
  </si>
  <si>
    <t>Planowane przychody</t>
  </si>
  <si>
    <t>Kredyty i pożyczki</t>
  </si>
  <si>
    <t>kwota</t>
  </si>
  <si>
    <t>pozostałe</t>
  </si>
  <si>
    <t>bieżące</t>
  </si>
  <si>
    <t>inwestycyjne</t>
  </si>
  <si>
    <t>stan długu na:</t>
  </si>
  <si>
    <t>I kw.</t>
  </si>
  <si>
    <t>II kw.</t>
  </si>
  <si>
    <t>III kw.</t>
  </si>
  <si>
    <t>IV kw.</t>
  </si>
  <si>
    <t>ogółem</t>
  </si>
  <si>
    <t>31.03</t>
  </si>
  <si>
    <t>30.06</t>
  </si>
  <si>
    <t>30.09</t>
  </si>
  <si>
    <t>31.12</t>
  </si>
  <si>
    <t>zaciągnięte</t>
  </si>
  <si>
    <t>przewidywane</t>
  </si>
  <si>
    <t>Kwota kredytu:</t>
  </si>
  <si>
    <t>Ilość rat miesięcznych:</t>
  </si>
  <si>
    <t>Stopa procentowa:</t>
  </si>
  <si>
    <t>Rodzaj rat:</t>
  </si>
  <si>
    <t xml:space="preserve">subwencje </t>
  </si>
  <si>
    <t>równe</t>
  </si>
  <si>
    <t>podatki i opłaty</t>
  </si>
  <si>
    <t>Wskażnik %                art. 169 u.o f.p.</t>
  </si>
  <si>
    <t>Wskażnik %                art. 170 pkt. 2 u.o f.p.</t>
  </si>
  <si>
    <t>śeodki z budżetu UE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</si>
</sst>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%"/>
    <numFmt numFmtId="165" formatCode="0.000%"/>
    <numFmt numFmtId="166" formatCode="0.0%"/>
    <numFmt numFmtId="167" formatCode="0.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/>
    </xf>
    <xf numFmtId="9" fontId="0" fillId="0" borderId="0" xfId="0" applyNumberFormat="1" applyAlignment="1">
      <alignment/>
    </xf>
    <xf numFmtId="0" fontId="1" fillId="2" borderId="1" xfId="0" applyFont="1" applyFill="1" applyBorder="1" applyAlignment="1">
      <alignment horizontal="center" vertical="center"/>
    </xf>
    <xf numFmtId="0" fontId="0" fillId="2" borderId="0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4" fontId="0" fillId="0" borderId="6" xfId="0" applyNumberFormat="1" applyBorder="1" applyAlignment="1">
      <alignment/>
    </xf>
    <xf numFmtId="4" fontId="0" fillId="2" borderId="6" xfId="0" applyNumberFormat="1" applyFill="1" applyBorder="1" applyAlignment="1">
      <alignment/>
    </xf>
    <xf numFmtId="0" fontId="0" fillId="2" borderId="1" xfId="0" applyFill="1" applyBorder="1" applyAlignment="1">
      <alignment/>
    </xf>
    <xf numFmtId="4" fontId="0" fillId="2" borderId="7" xfId="0" applyNumberFormat="1" applyFill="1" applyBorder="1" applyAlignment="1">
      <alignment/>
    </xf>
    <xf numFmtId="4" fontId="0" fillId="0" borderId="8" xfId="0" applyNumberFormat="1" applyBorder="1" applyAlignment="1">
      <alignment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2" borderId="11" xfId="0" applyFill="1" applyBorder="1" applyAlignment="1">
      <alignment/>
    </xf>
    <xf numFmtId="0" fontId="0" fillId="2" borderId="10" xfId="0" applyFill="1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 vertical="center"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2" borderId="11" xfId="0" applyNumberFormat="1" applyFill="1" applyBorder="1" applyAlignment="1">
      <alignment/>
    </xf>
    <xf numFmtId="4" fontId="0" fillId="2" borderId="10" xfId="0" applyNumberFormat="1" applyFill="1" applyBorder="1" applyAlignment="1">
      <alignment/>
    </xf>
    <xf numFmtId="4" fontId="0" fillId="0" borderId="12" xfId="0" applyNumberFormat="1" applyBorder="1" applyAlignment="1">
      <alignment/>
    </xf>
    <xf numFmtId="0" fontId="1" fillId="0" borderId="7" xfId="0" applyFont="1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0" borderId="8" xfId="0" applyBorder="1" applyAlignment="1">
      <alignment/>
    </xf>
    <xf numFmtId="0" fontId="0" fillId="3" borderId="10" xfId="0" applyNumberFormat="1" applyFill="1" applyBorder="1" applyAlignment="1">
      <alignment/>
    </xf>
    <xf numFmtId="10" fontId="1" fillId="2" borderId="0" xfId="0" applyNumberFormat="1" applyFont="1" applyFill="1" applyBorder="1" applyAlignment="1">
      <alignment/>
    </xf>
    <xf numFmtId="0" fontId="0" fillId="3" borderId="1" xfId="0" applyFill="1" applyBorder="1" applyAlignment="1">
      <alignment/>
    </xf>
    <xf numFmtId="0" fontId="0" fillId="2" borderId="7" xfId="0" applyFill="1" applyBorder="1" applyAlignment="1">
      <alignment/>
    </xf>
    <xf numFmtId="0" fontId="0" fillId="0" borderId="10" xfId="0" applyBorder="1" applyAlignment="1">
      <alignment/>
    </xf>
    <xf numFmtId="0" fontId="0" fillId="2" borderId="14" xfId="0" applyFill="1" applyBorder="1" applyAlignment="1">
      <alignment wrapText="1"/>
    </xf>
    <xf numFmtId="0" fontId="1" fillId="0" borderId="11" xfId="0" applyFont="1" applyBorder="1" applyAlignment="1">
      <alignment/>
    </xf>
    <xf numFmtId="4" fontId="3" fillId="0" borderId="11" xfId="0" applyNumberFormat="1" applyFont="1" applyBorder="1" applyAlignment="1">
      <alignment/>
    </xf>
    <xf numFmtId="4" fontId="0" fillId="3" borderId="11" xfId="0" applyNumberFormat="1" applyFill="1" applyBorder="1" applyAlignment="1">
      <alignment/>
    </xf>
    <xf numFmtId="4" fontId="0" fillId="0" borderId="7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0" fontId="1" fillId="0" borderId="15" xfId="0" applyFont="1" applyBorder="1" applyAlignment="1">
      <alignment/>
    </xf>
    <xf numFmtId="4" fontId="0" fillId="0" borderId="16" xfId="0" applyNumberFormat="1" applyBorder="1" applyAlignment="1">
      <alignment horizontal="right"/>
    </xf>
    <xf numFmtId="4" fontId="1" fillId="0" borderId="13" xfId="0" applyNumberFormat="1" applyFont="1" applyBorder="1" applyAlignment="1">
      <alignment horizontal="right"/>
    </xf>
    <xf numFmtId="4" fontId="1" fillId="0" borderId="2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3" fontId="1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4" fontId="0" fillId="4" borderId="0" xfId="0" applyNumberFormat="1" applyFill="1" applyBorder="1" applyAlignment="1">
      <alignment horizontal="right"/>
    </xf>
    <xf numFmtId="4" fontId="0" fillId="5" borderId="0" xfId="0" applyNumberFormat="1" applyFill="1" applyBorder="1" applyAlignment="1">
      <alignment horizontal="right"/>
    </xf>
    <xf numFmtId="4" fontId="0" fillId="5" borderId="1" xfId="0" applyNumberFormat="1" applyFill="1" applyBorder="1" applyAlignment="1">
      <alignment horizontal="right"/>
    </xf>
    <xf numFmtId="4" fontId="0" fillId="4" borderId="1" xfId="0" applyNumberFormat="1" applyFill="1" applyBorder="1" applyAlignment="1">
      <alignment horizontal="right"/>
    </xf>
    <xf numFmtId="4" fontId="0" fillId="6" borderId="0" xfId="0" applyNumberFormat="1" applyFill="1" applyBorder="1" applyAlignment="1">
      <alignment horizontal="right"/>
    </xf>
    <xf numFmtId="4" fontId="0" fillId="7" borderId="0" xfId="0" applyNumberFormat="1" applyFill="1" applyBorder="1" applyAlignment="1">
      <alignment horizontal="right"/>
    </xf>
    <xf numFmtId="4" fontId="0" fillId="7" borderId="1" xfId="0" applyNumberFormat="1" applyFill="1" applyBorder="1" applyAlignment="1">
      <alignment horizontal="right"/>
    </xf>
    <xf numFmtId="4" fontId="0" fillId="6" borderId="10" xfId="0" applyNumberFormat="1" applyFill="1" applyBorder="1" applyAlignment="1">
      <alignment horizontal="right"/>
    </xf>
    <xf numFmtId="4" fontId="0" fillId="8" borderId="1" xfId="0" applyNumberFormat="1" applyFill="1" applyBorder="1" applyAlignment="1">
      <alignment horizontal="right"/>
    </xf>
    <xf numFmtId="4" fontId="0" fillId="8" borderId="7" xfId="0" applyNumberFormat="1" applyFill="1" applyBorder="1" applyAlignment="1">
      <alignment horizontal="right"/>
    </xf>
    <xf numFmtId="4" fontId="0" fillId="9" borderId="0" xfId="0" applyNumberFormat="1" applyFill="1" applyBorder="1" applyAlignment="1">
      <alignment horizontal="right"/>
    </xf>
    <xf numFmtId="4" fontId="0" fillId="10" borderId="0" xfId="0" applyNumberFormat="1" applyFill="1" applyBorder="1" applyAlignment="1">
      <alignment horizontal="right"/>
    </xf>
    <xf numFmtId="4" fontId="0" fillId="11" borderId="0" xfId="0" applyNumberFormat="1" applyFill="1" applyBorder="1" applyAlignment="1">
      <alignment horizontal="right"/>
    </xf>
    <xf numFmtId="4" fontId="0" fillId="12" borderId="0" xfId="0" applyNumberFormat="1" applyFill="1" applyBorder="1" applyAlignment="1">
      <alignment horizontal="right"/>
    </xf>
    <xf numFmtId="4" fontId="0" fillId="12" borderId="10" xfId="0" applyNumberFormat="1" applyFill="1" applyBorder="1" applyAlignment="1">
      <alignment horizontal="right"/>
    </xf>
    <xf numFmtId="4" fontId="0" fillId="9" borderId="1" xfId="0" applyNumberFormat="1" applyFill="1" applyBorder="1" applyAlignment="1">
      <alignment horizontal="right"/>
    </xf>
    <xf numFmtId="4" fontId="0" fillId="10" borderId="1" xfId="0" applyNumberFormat="1" applyFill="1" applyBorder="1" applyAlignment="1">
      <alignment horizontal="right"/>
    </xf>
    <xf numFmtId="4" fontId="0" fillId="11" borderId="1" xfId="0" applyNumberFormat="1" applyFill="1" applyBorder="1" applyAlignment="1">
      <alignment horizontal="right"/>
    </xf>
    <xf numFmtId="4" fontId="0" fillId="12" borderId="1" xfId="0" applyNumberFormat="1" applyFill="1" applyBorder="1" applyAlignment="1">
      <alignment horizontal="right"/>
    </xf>
    <xf numFmtId="4" fontId="0" fillId="12" borderId="7" xfId="0" applyNumberFormat="1" applyFill="1" applyBorder="1" applyAlignment="1">
      <alignment horizontal="right"/>
    </xf>
    <xf numFmtId="4" fontId="0" fillId="8" borderId="0" xfId="0" applyNumberFormat="1" applyFill="1" applyBorder="1" applyAlignment="1">
      <alignment horizontal="right"/>
    </xf>
    <xf numFmtId="4" fontId="0" fillId="13" borderId="0" xfId="0" applyNumberFormat="1" applyFill="1" applyBorder="1" applyAlignment="1">
      <alignment horizontal="right"/>
    </xf>
    <xf numFmtId="4" fontId="0" fillId="14" borderId="0" xfId="0" applyNumberFormat="1" applyFill="1" applyBorder="1" applyAlignment="1">
      <alignment horizontal="right"/>
    </xf>
    <xf numFmtId="4" fontId="0" fillId="15" borderId="0" xfId="0" applyNumberFormat="1" applyFill="1" applyBorder="1" applyAlignment="1">
      <alignment horizontal="right"/>
    </xf>
    <xf numFmtId="4" fontId="0" fillId="16" borderId="1" xfId="0" applyNumberFormat="1" applyFill="1" applyBorder="1" applyAlignment="1">
      <alignment horizontal="right"/>
    </xf>
    <xf numFmtId="4" fontId="0" fillId="0" borderId="9" xfId="0" applyNumberFormat="1" applyFont="1" applyBorder="1" applyAlignment="1">
      <alignment horizontal="righ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3" fontId="1" fillId="0" borderId="7" xfId="0" applyNumberFormat="1" applyFont="1" applyBorder="1" applyAlignment="1">
      <alignment/>
    </xf>
    <xf numFmtId="3" fontId="1" fillId="0" borderId="9" xfId="0" applyNumberFormat="1" applyFont="1" applyBorder="1" applyAlignment="1">
      <alignment horizontal="right"/>
    </xf>
    <xf numFmtId="4" fontId="0" fillId="3" borderId="0" xfId="0" applyNumberFormat="1" applyFill="1" applyBorder="1" applyAlignment="1">
      <alignment horizontal="right"/>
    </xf>
    <xf numFmtId="4" fontId="0" fillId="17" borderId="1" xfId="0" applyNumberFormat="1" applyFill="1" applyBorder="1" applyAlignment="1">
      <alignment horizontal="right"/>
    </xf>
    <xf numFmtId="4" fontId="0" fillId="3" borderId="1" xfId="0" applyNumberFormat="1" applyFill="1" applyBorder="1" applyAlignment="1">
      <alignment/>
    </xf>
    <xf numFmtId="166" fontId="0" fillId="0" borderId="11" xfId="0" applyNumberFormat="1" applyFont="1" applyBorder="1" applyAlignment="1">
      <alignment horizontal="center" vertical="center"/>
    </xf>
    <xf numFmtId="166" fontId="0" fillId="0" borderId="7" xfId="0" applyNumberFormat="1" applyFont="1" applyBorder="1" applyAlignment="1">
      <alignment horizontal="center"/>
    </xf>
    <xf numFmtId="166" fontId="0" fillId="0" borderId="6" xfId="0" applyNumberFormat="1" applyFont="1" applyBorder="1" applyAlignment="1">
      <alignment horizontal="center"/>
    </xf>
    <xf numFmtId="166" fontId="0" fillId="0" borderId="6" xfId="0" applyNumberFormat="1" applyFont="1" applyBorder="1" applyAlignment="1">
      <alignment horizontal="center" vertical="center"/>
    </xf>
    <xf numFmtId="3" fontId="1" fillId="0" borderId="22" xfId="0" applyNumberFormat="1" applyFont="1" applyBorder="1" applyAlignment="1">
      <alignment/>
    </xf>
    <xf numFmtId="166" fontId="0" fillId="0" borderId="11" xfId="0" applyNumberFormat="1" applyBorder="1" applyAlignment="1">
      <alignment horizontal="center"/>
    </xf>
    <xf numFmtId="166" fontId="0" fillId="0" borderId="11" xfId="0" applyNumberFormat="1" applyFont="1" applyBorder="1" applyAlignment="1">
      <alignment horizontal="center"/>
    </xf>
    <xf numFmtId="166" fontId="0" fillId="0" borderId="12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18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1" xfId="0" applyBorder="1" applyAlignment="1">
      <alignment/>
    </xf>
    <xf numFmtId="0" fontId="0" fillId="0" borderId="20" xfId="0" applyBorder="1" applyAlignment="1">
      <alignment/>
    </xf>
    <xf numFmtId="167" fontId="0" fillId="0" borderId="23" xfId="0" applyNumberFormat="1" applyBorder="1" applyAlignment="1">
      <alignment/>
    </xf>
    <xf numFmtId="167" fontId="0" fillId="0" borderId="1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1" fillId="0" borderId="2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P86"/>
  <sheetViews>
    <sheetView tabSelected="1" zoomScale="70" zoomScaleNormal="70" workbookViewId="0" topLeftCell="A1">
      <selection activeCell="B29" sqref="B29"/>
    </sheetView>
  </sheetViews>
  <sheetFormatPr defaultColWidth="9.140625" defaultRowHeight="12.75"/>
  <cols>
    <col min="1" max="1" width="5.7109375" style="0" bestFit="1" customWidth="1"/>
    <col min="2" max="2" width="13.7109375" style="0" customWidth="1"/>
    <col min="3" max="3" width="11.28125" style="0" customWidth="1"/>
    <col min="4" max="4" width="14.00390625" style="0" customWidth="1"/>
    <col min="5" max="5" width="14.7109375" style="0" customWidth="1"/>
    <col min="6" max="6" width="12.140625" style="0" customWidth="1"/>
    <col min="7" max="7" width="18.8515625" style="0" bestFit="1" customWidth="1"/>
    <col min="8" max="8" width="12.8515625" style="0" bestFit="1" customWidth="1"/>
    <col min="9" max="9" width="13.28125" style="0" customWidth="1"/>
    <col min="10" max="10" width="11.7109375" style="0" bestFit="1" customWidth="1"/>
    <col min="11" max="11" width="14.57421875" style="0" customWidth="1"/>
    <col min="12" max="12" width="10.57421875" style="0" bestFit="1" customWidth="1"/>
  </cols>
  <sheetData>
    <row r="1" spans="1:16" ht="48.75" customHeight="1" thickBot="1">
      <c r="A1" s="123" t="s">
        <v>9</v>
      </c>
      <c r="B1" s="131"/>
      <c r="C1" s="125" t="s">
        <v>20</v>
      </c>
      <c r="D1" s="126"/>
      <c r="E1" s="127" t="s">
        <v>44</v>
      </c>
      <c r="F1" s="129" t="s">
        <v>45</v>
      </c>
      <c r="G1" s="119" t="s">
        <v>17</v>
      </c>
      <c r="H1" s="120"/>
      <c r="I1" s="10" t="s">
        <v>19</v>
      </c>
      <c r="J1" s="121" t="s">
        <v>18</v>
      </c>
      <c r="K1" s="122"/>
      <c r="L1" s="8"/>
      <c r="M1" s="8"/>
      <c r="N1" s="8"/>
      <c r="O1" s="8"/>
      <c r="P1" s="8"/>
    </row>
    <row r="2" spans="1:16" ht="37.5" customHeight="1" thickBot="1">
      <c r="A2" s="124"/>
      <c r="B2" s="132"/>
      <c r="C2" s="9" t="s">
        <v>35</v>
      </c>
      <c r="D2" s="23" t="s">
        <v>36</v>
      </c>
      <c r="E2" s="128"/>
      <c r="F2" s="130"/>
      <c r="G2" s="9"/>
      <c r="H2" s="23" t="s">
        <v>21</v>
      </c>
      <c r="I2" s="9" t="s">
        <v>21</v>
      </c>
      <c r="J2" s="17"/>
      <c r="K2" s="11" t="s">
        <v>21</v>
      </c>
      <c r="L2" s="8"/>
      <c r="M2" s="8"/>
      <c r="N2" s="8"/>
      <c r="O2" s="8"/>
      <c r="P2" s="8"/>
    </row>
    <row r="3" spans="1:11" ht="15.75" customHeight="1" thickBot="1">
      <c r="A3" s="106">
        <v>2006</v>
      </c>
      <c r="B3" s="39" t="s">
        <v>10</v>
      </c>
      <c r="C3" s="44"/>
      <c r="D3" s="93">
        <v>1866636</v>
      </c>
      <c r="E3" s="98">
        <f>(D4+D9)/H3</f>
        <v>0.04269762365023083</v>
      </c>
      <c r="F3" s="118"/>
      <c r="G3" s="29" t="s">
        <v>30</v>
      </c>
      <c r="H3" s="53">
        <v>10158311</v>
      </c>
      <c r="I3" s="92">
        <f>K3-H3</f>
        <v>1866636</v>
      </c>
      <c r="J3" s="18" t="s">
        <v>30</v>
      </c>
      <c r="K3" s="101">
        <v>12024947</v>
      </c>
    </row>
    <row r="4" spans="1:11" ht="15.75" customHeight="1">
      <c r="A4" s="116"/>
      <c r="B4" s="19" t="s">
        <v>11</v>
      </c>
      <c r="C4" s="12"/>
      <c r="D4" s="42">
        <f>D5+D6+D7+D8</f>
        <v>377976.97</v>
      </c>
      <c r="E4" s="110"/>
      <c r="F4" s="109"/>
      <c r="G4" s="30" t="s">
        <v>41</v>
      </c>
      <c r="H4" s="24">
        <v>6278900</v>
      </c>
      <c r="I4" s="12"/>
      <c r="J4" s="19" t="s">
        <v>23</v>
      </c>
      <c r="K4" s="12">
        <f>K3-K5</f>
        <v>10114012</v>
      </c>
    </row>
    <row r="5" spans="1:11" ht="15.75" customHeight="1">
      <c r="A5" s="116"/>
      <c r="B5" s="19" t="s">
        <v>12</v>
      </c>
      <c r="C5" s="12"/>
      <c r="D5" s="25">
        <v>0</v>
      </c>
      <c r="E5" s="111"/>
      <c r="F5" s="109"/>
      <c r="G5" s="31" t="s">
        <v>43</v>
      </c>
      <c r="H5" s="25">
        <v>1146500</v>
      </c>
      <c r="I5" s="12"/>
      <c r="J5" s="19" t="s">
        <v>24</v>
      </c>
      <c r="K5" s="12">
        <v>1910935</v>
      </c>
    </row>
    <row r="6" spans="1:11" ht="15.75" customHeight="1">
      <c r="A6" s="116"/>
      <c r="B6" s="19" t="s">
        <v>13</v>
      </c>
      <c r="C6" s="12"/>
      <c r="D6" s="25">
        <v>0</v>
      </c>
      <c r="E6" s="111"/>
      <c r="F6" s="109"/>
      <c r="G6" s="31" t="s">
        <v>0</v>
      </c>
      <c r="H6" s="25">
        <v>546551</v>
      </c>
      <c r="I6" s="12"/>
      <c r="J6" s="19"/>
      <c r="K6" s="12"/>
    </row>
    <row r="7" spans="1:11" ht="15.75" customHeight="1">
      <c r="A7" s="116"/>
      <c r="B7" s="19" t="s">
        <v>14</v>
      </c>
      <c r="C7" s="12"/>
      <c r="D7" s="25">
        <f>57623.51+57767.57+4045</f>
        <v>119436.08</v>
      </c>
      <c r="E7" s="111"/>
      <c r="F7" s="109"/>
      <c r="G7" s="31" t="s">
        <v>1</v>
      </c>
      <c r="H7" s="25">
        <v>1760487</v>
      </c>
      <c r="I7" s="12"/>
      <c r="J7" s="19"/>
      <c r="K7" s="12"/>
    </row>
    <row r="8" spans="1:11" ht="15.75" customHeight="1">
      <c r="A8" s="116"/>
      <c r="B8" s="19" t="s">
        <v>15</v>
      </c>
      <c r="C8" s="12"/>
      <c r="D8" s="25">
        <f>57911.99+58056.77+58201.91+31066.78+31455.13+21848.31</f>
        <v>258540.88999999998</v>
      </c>
      <c r="E8" s="111"/>
      <c r="F8" s="109"/>
      <c r="G8" s="31" t="s">
        <v>22</v>
      </c>
      <c r="H8" s="25">
        <f>H3-H4-H5-H6-H7</f>
        <v>425873</v>
      </c>
      <c r="I8" s="12"/>
      <c r="J8" s="19"/>
      <c r="K8" s="12"/>
    </row>
    <row r="9" spans="1:11" ht="15.75" customHeight="1">
      <c r="A9" s="116"/>
      <c r="B9" s="19" t="s">
        <v>16</v>
      </c>
      <c r="C9" s="12"/>
      <c r="D9" s="42">
        <f>D10+D11+D12+D13</f>
        <v>55758.770000000004</v>
      </c>
      <c r="E9" s="111"/>
      <c r="F9" s="109"/>
      <c r="G9" s="31"/>
      <c r="H9" s="25"/>
      <c r="I9" s="12"/>
      <c r="J9" s="19"/>
      <c r="K9" s="12"/>
    </row>
    <row r="10" spans="1:11" ht="15.75" customHeight="1">
      <c r="A10" s="116"/>
      <c r="B10" s="19" t="s">
        <v>12</v>
      </c>
      <c r="C10" s="12"/>
      <c r="D10" s="25">
        <v>0</v>
      </c>
      <c r="E10" s="111"/>
      <c r="F10" s="109"/>
      <c r="G10" s="31"/>
      <c r="H10" s="25"/>
      <c r="I10" s="12"/>
      <c r="J10" s="19"/>
      <c r="K10" s="12"/>
    </row>
    <row r="11" spans="1:11" ht="15.75" customHeight="1">
      <c r="A11" s="116"/>
      <c r="B11" s="19" t="s">
        <v>13</v>
      </c>
      <c r="C11" s="12"/>
      <c r="D11" s="25">
        <v>0</v>
      </c>
      <c r="E11" s="111"/>
      <c r="F11" s="109"/>
      <c r="G11" s="31"/>
      <c r="H11" s="25"/>
      <c r="I11" s="12"/>
      <c r="J11" s="19"/>
      <c r="K11" s="12"/>
    </row>
    <row r="12" spans="1:11" ht="15.75" customHeight="1">
      <c r="A12" s="116"/>
      <c r="B12" s="19" t="s">
        <v>14</v>
      </c>
      <c r="C12" s="12"/>
      <c r="D12" s="25">
        <f>1162.61+1018.55</f>
        <v>2181.16</v>
      </c>
      <c r="E12" s="111"/>
      <c r="F12" s="109"/>
      <c r="G12" s="31"/>
      <c r="H12" s="25"/>
      <c r="I12" s="12"/>
      <c r="J12" s="19"/>
      <c r="K12" s="12"/>
    </row>
    <row r="13" spans="1:11" ht="15.75" customHeight="1">
      <c r="A13" s="116"/>
      <c r="B13" s="19" t="s">
        <v>15</v>
      </c>
      <c r="C13" s="12"/>
      <c r="D13" s="25">
        <f>874.13+729.35+584.21+17519.93+17131.59+16738.4</f>
        <v>53577.61</v>
      </c>
      <c r="E13" s="111"/>
      <c r="F13" s="109"/>
      <c r="G13" s="31"/>
      <c r="H13" s="25"/>
      <c r="I13" s="12"/>
      <c r="J13" s="19"/>
      <c r="K13" s="12"/>
    </row>
    <row r="14" spans="1:11" ht="15.75" customHeight="1">
      <c r="A14" s="116"/>
      <c r="B14" s="19" t="s">
        <v>25</v>
      </c>
      <c r="C14" s="45"/>
      <c r="D14" s="43"/>
      <c r="E14" s="37"/>
      <c r="F14" s="35"/>
      <c r="G14" s="31"/>
      <c r="H14" s="25"/>
      <c r="I14" s="12"/>
      <c r="J14" s="19"/>
      <c r="K14" s="12"/>
    </row>
    <row r="15" spans="1:11" ht="15.75" customHeight="1">
      <c r="A15" s="116"/>
      <c r="B15" s="19" t="s">
        <v>26</v>
      </c>
      <c r="C15" s="12"/>
      <c r="D15" s="25">
        <v>0</v>
      </c>
      <c r="E15" s="111"/>
      <c r="F15" s="102">
        <f>D15/H3</f>
        <v>0</v>
      </c>
      <c r="G15" s="31"/>
      <c r="H15" s="25"/>
      <c r="I15" s="12"/>
      <c r="J15" s="19"/>
      <c r="K15" s="12"/>
    </row>
    <row r="16" spans="1:11" ht="15.75" customHeight="1" thickBot="1">
      <c r="A16" s="116"/>
      <c r="B16" s="19" t="s">
        <v>27</v>
      </c>
      <c r="C16" s="12"/>
      <c r="D16" s="25">
        <v>0</v>
      </c>
      <c r="E16" s="111"/>
      <c r="F16" s="102">
        <v>0</v>
      </c>
      <c r="G16" s="31"/>
      <c r="H16" s="25"/>
      <c r="I16" s="12"/>
      <c r="J16" s="19"/>
      <c r="K16" s="12"/>
    </row>
    <row r="17" spans="1:11" ht="15.75" customHeight="1" thickBot="1">
      <c r="A17" s="116"/>
      <c r="B17" s="19" t="s">
        <v>28</v>
      </c>
      <c r="C17" s="12"/>
      <c r="D17" s="89">
        <f>D3-D7</f>
        <v>1747199.92</v>
      </c>
      <c r="E17" s="111"/>
      <c r="F17" s="102">
        <f>D17/H3</f>
        <v>0.1719970888861347</v>
      </c>
      <c r="G17" s="31"/>
      <c r="H17" s="25"/>
      <c r="I17" s="12"/>
      <c r="J17" s="19"/>
      <c r="K17" s="12"/>
    </row>
    <row r="18" spans="1:11" ht="15.75" customHeight="1" thickBot="1">
      <c r="A18" s="117"/>
      <c r="B18" s="19" t="s">
        <v>29</v>
      </c>
      <c r="C18" s="12"/>
      <c r="D18" s="89">
        <f>D17-D8</f>
        <v>1488659.03</v>
      </c>
      <c r="E18" s="115"/>
      <c r="F18" s="102">
        <f>D18/H3</f>
        <v>0.14654591988766638</v>
      </c>
      <c r="G18" s="31"/>
      <c r="H18" s="25"/>
      <c r="I18" s="12"/>
      <c r="J18" s="19"/>
      <c r="K18" s="12"/>
    </row>
    <row r="19" spans="1:11" ht="2.25" customHeight="1" thickBot="1">
      <c r="A19" s="6"/>
      <c r="B19" s="40"/>
      <c r="C19" s="13"/>
      <c r="D19" s="26"/>
      <c r="E19" s="32"/>
      <c r="F19" s="20"/>
      <c r="G19" s="32"/>
      <c r="H19" s="26"/>
      <c r="I19" s="13"/>
      <c r="J19" s="20"/>
      <c r="K19" s="13"/>
    </row>
    <row r="20" spans="1:11" ht="15.75" customHeight="1">
      <c r="A20" s="105">
        <v>2007</v>
      </c>
      <c r="B20" s="18" t="s">
        <v>10</v>
      </c>
      <c r="C20" s="44"/>
      <c r="D20" s="53">
        <f>D18+I20</f>
        <v>1488659.03</v>
      </c>
      <c r="E20" s="98">
        <f>(D21+D26)/H20</f>
        <v>0.04335212230439168</v>
      </c>
      <c r="F20" s="108"/>
      <c r="G20" s="29" t="s">
        <v>30</v>
      </c>
      <c r="H20" s="53">
        <f>H21+H22+H23+H24+H25+H26</f>
        <v>11361477.22</v>
      </c>
      <c r="I20" s="92">
        <v>0</v>
      </c>
      <c r="J20" s="18" t="s">
        <v>30</v>
      </c>
      <c r="K20" s="92">
        <f>K21+K22</f>
        <v>14215152</v>
      </c>
    </row>
    <row r="21" spans="1:12" ht="15.75" customHeight="1">
      <c r="A21" s="116"/>
      <c r="B21" s="41" t="s">
        <v>11</v>
      </c>
      <c r="C21" s="12"/>
      <c r="D21" s="42">
        <f>D22+D23+D24+D25</f>
        <v>296509.07</v>
      </c>
      <c r="E21" s="110"/>
      <c r="F21" s="109"/>
      <c r="G21" s="30" t="s">
        <v>41</v>
      </c>
      <c r="H21" s="24">
        <f>H4*102%</f>
        <v>6404478</v>
      </c>
      <c r="I21" s="12"/>
      <c r="J21" s="19" t="s">
        <v>23</v>
      </c>
      <c r="K21" s="12">
        <v>10215152</v>
      </c>
      <c r="L21" s="54"/>
    </row>
    <row r="22" spans="1:11" ht="15.75" customHeight="1">
      <c r="A22" s="116"/>
      <c r="B22" s="19" t="s">
        <v>12</v>
      </c>
      <c r="C22" s="12"/>
      <c r="D22" s="25">
        <f>21967.42+22242.02+22520.05+3500</f>
        <v>70229.49</v>
      </c>
      <c r="E22" s="111"/>
      <c r="F22" s="109"/>
      <c r="G22" s="31" t="s">
        <v>43</v>
      </c>
      <c r="H22" s="24">
        <f>H5*102%</f>
        <v>1169430</v>
      </c>
      <c r="I22" s="12"/>
      <c r="J22" s="19" t="s">
        <v>24</v>
      </c>
      <c r="K22" s="12">
        <v>4000000</v>
      </c>
    </row>
    <row r="23" spans="1:11" ht="15.75" customHeight="1">
      <c r="A23" s="116"/>
      <c r="B23" s="19" t="s">
        <v>13</v>
      </c>
      <c r="C23" s="12"/>
      <c r="D23" s="25">
        <f>22801.55+23086.57+23375.15+3500</f>
        <v>72763.26999999999</v>
      </c>
      <c r="E23" s="111"/>
      <c r="F23" s="109"/>
      <c r="G23" s="31" t="s">
        <v>0</v>
      </c>
      <c r="H23" s="24">
        <f>H6*102%</f>
        <v>557482.02</v>
      </c>
      <c r="I23" s="12"/>
      <c r="J23" s="19"/>
      <c r="K23" s="12"/>
    </row>
    <row r="24" spans="1:11" ht="15.75" customHeight="1">
      <c r="A24" s="116"/>
      <c r="B24" s="19" t="s">
        <v>14</v>
      </c>
      <c r="C24" s="12"/>
      <c r="D24" s="25">
        <f>23667.34+23963.18+24262.72+3500</f>
        <v>75393.24</v>
      </c>
      <c r="E24" s="111"/>
      <c r="F24" s="109"/>
      <c r="G24" s="31" t="s">
        <v>1</v>
      </c>
      <c r="H24" s="24">
        <f>H7*102%</f>
        <v>1795696.74</v>
      </c>
      <c r="I24" s="12"/>
      <c r="J24" s="19"/>
      <c r="K24" s="12"/>
    </row>
    <row r="25" spans="1:11" ht="15.75" customHeight="1">
      <c r="A25" s="116"/>
      <c r="B25" s="19" t="s">
        <v>15</v>
      </c>
      <c r="C25" s="12"/>
      <c r="D25" s="25">
        <f>24566+24873.08+25183.99+3500</f>
        <v>78123.07</v>
      </c>
      <c r="E25" s="111"/>
      <c r="F25" s="109"/>
      <c r="G25" s="31" t="s">
        <v>22</v>
      </c>
      <c r="H25" s="24">
        <f>H8*102%</f>
        <v>434390.46</v>
      </c>
      <c r="I25" s="12"/>
      <c r="J25" s="19"/>
      <c r="K25" s="12"/>
    </row>
    <row r="26" spans="1:11" ht="15" customHeight="1">
      <c r="A26" s="116"/>
      <c r="B26" s="41" t="s">
        <v>16</v>
      </c>
      <c r="C26" s="12"/>
      <c r="D26" s="42">
        <f>17911.25+17636.66+17358.63+17077.13+16792.11+16503.53+16211.34+15915.5+15615.96+15312.68+15005.6+14694.69</f>
        <v>196035.08000000002</v>
      </c>
      <c r="E26" s="111"/>
      <c r="F26" s="109"/>
      <c r="G26" s="31" t="s">
        <v>46</v>
      </c>
      <c r="H26" s="25">
        <v>1000000</v>
      </c>
      <c r="I26" s="12"/>
      <c r="J26" s="19"/>
      <c r="K26" s="12"/>
    </row>
    <row r="27" spans="1:11" ht="0" customHeight="1" hidden="1">
      <c r="A27" s="116"/>
      <c r="B27" s="19" t="s">
        <v>12</v>
      </c>
      <c r="C27" s="12"/>
      <c r="D27" s="25" t="e">
        <f>#REF!+#REF!+#REF!</f>
        <v>#REF!</v>
      </c>
      <c r="E27" s="111"/>
      <c r="F27" s="109"/>
      <c r="G27" s="31"/>
      <c r="H27" s="25"/>
      <c r="I27" s="12"/>
      <c r="J27" s="19"/>
      <c r="K27" s="12"/>
    </row>
    <row r="28" spans="1:11" ht="15" customHeight="1" hidden="1">
      <c r="A28" s="116"/>
      <c r="B28" s="19" t="s">
        <v>13</v>
      </c>
      <c r="C28" s="12"/>
      <c r="D28" s="25" t="e">
        <f>#REF!+#REF!+#REF!</f>
        <v>#REF!</v>
      </c>
      <c r="E28" s="111"/>
      <c r="F28" s="109"/>
      <c r="G28" s="31"/>
      <c r="H28" s="25"/>
      <c r="I28" s="12"/>
      <c r="J28" s="19"/>
      <c r="K28" s="12"/>
    </row>
    <row r="29" spans="1:11" ht="15" customHeight="1" hidden="1">
      <c r="A29" s="116"/>
      <c r="B29" s="19" t="s">
        <v>14</v>
      </c>
      <c r="C29" s="12"/>
      <c r="D29" s="25" t="e">
        <f>#REF!+#REF!+#REF!</f>
        <v>#REF!</v>
      </c>
      <c r="E29" s="111"/>
      <c r="F29" s="109"/>
      <c r="G29" s="31"/>
      <c r="H29" s="25"/>
      <c r="I29" s="12"/>
      <c r="J29" s="19"/>
      <c r="K29" s="12"/>
    </row>
    <row r="30" spans="1:11" ht="15" customHeight="1" hidden="1">
      <c r="A30" s="116"/>
      <c r="B30" s="19" t="s">
        <v>15</v>
      </c>
      <c r="C30" s="12"/>
      <c r="D30" s="25" t="e">
        <f>#REF!+#REF!+#REF!</f>
        <v>#REF!</v>
      </c>
      <c r="E30" s="111"/>
      <c r="F30" s="109"/>
      <c r="G30" s="31"/>
      <c r="H30" s="25"/>
      <c r="I30" s="12"/>
      <c r="J30" s="19"/>
      <c r="K30" s="12"/>
    </row>
    <row r="31" spans="1:11" ht="15.75" customHeight="1">
      <c r="A31" s="116"/>
      <c r="B31" s="19" t="s">
        <v>25</v>
      </c>
      <c r="C31" s="45"/>
      <c r="D31" s="43"/>
      <c r="E31" s="96"/>
      <c r="F31" s="35"/>
      <c r="G31" s="31"/>
      <c r="H31" s="25"/>
      <c r="I31" s="12"/>
      <c r="J31" s="19"/>
      <c r="K31" s="12"/>
    </row>
    <row r="32" spans="1:11" ht="15.75" customHeight="1">
      <c r="A32" s="116"/>
      <c r="B32" s="19" t="s">
        <v>31</v>
      </c>
      <c r="C32" s="12"/>
      <c r="D32" s="25">
        <f>D20-D22</f>
        <v>1418429.54</v>
      </c>
      <c r="E32" s="111"/>
      <c r="F32" s="97">
        <f>D32/H20</f>
        <v>0.12484552074822537</v>
      </c>
      <c r="G32" s="31"/>
      <c r="H32" s="25"/>
      <c r="I32" s="12"/>
      <c r="J32" s="19"/>
      <c r="K32" s="12"/>
    </row>
    <row r="33" spans="1:11" ht="15.75" customHeight="1">
      <c r="A33" s="116"/>
      <c r="B33" s="19" t="s">
        <v>32</v>
      </c>
      <c r="C33" s="12"/>
      <c r="D33" s="25">
        <f>D32-D23</f>
        <v>1345666.27</v>
      </c>
      <c r="E33" s="111"/>
      <c r="F33" s="97">
        <f>D33/H20</f>
        <v>0.1184411361254307</v>
      </c>
      <c r="G33" s="31"/>
      <c r="H33" s="25"/>
      <c r="I33" s="12"/>
      <c r="J33" s="19"/>
      <c r="K33" s="12"/>
    </row>
    <row r="34" spans="1:11" ht="15.75" customHeight="1">
      <c r="A34" s="116"/>
      <c r="B34" s="19" t="s">
        <v>33</v>
      </c>
      <c r="C34" s="12"/>
      <c r="D34" s="25">
        <f>D33-D24</f>
        <v>1270273.03</v>
      </c>
      <c r="E34" s="111"/>
      <c r="F34" s="97">
        <f>D34/H20</f>
        <v>0.11180527016010687</v>
      </c>
      <c r="G34" s="31"/>
      <c r="H34" s="25"/>
      <c r="I34" s="12"/>
      <c r="J34" s="19"/>
      <c r="K34" s="12"/>
    </row>
    <row r="35" spans="1:11" ht="15.75" customHeight="1" thickBot="1">
      <c r="A35" s="117"/>
      <c r="B35" s="19" t="s">
        <v>34</v>
      </c>
      <c r="C35" s="12"/>
      <c r="D35" s="25">
        <f>D34-D25</f>
        <v>1192149.96</v>
      </c>
      <c r="E35" s="115"/>
      <c r="F35" s="97">
        <f>D35/H20</f>
        <v>0.1049291335022366</v>
      </c>
      <c r="G35" s="31"/>
      <c r="H35" s="25"/>
      <c r="I35" s="12"/>
      <c r="J35" s="19"/>
      <c r="K35" s="12"/>
    </row>
    <row r="36" spans="1:11" ht="2.25" customHeight="1" thickBot="1">
      <c r="A36" s="7"/>
      <c r="B36" s="5"/>
      <c r="C36" s="14"/>
      <c r="D36" s="5"/>
      <c r="E36" s="14"/>
      <c r="F36" s="5"/>
      <c r="G36" s="14"/>
      <c r="H36" s="5"/>
      <c r="I36" s="14"/>
      <c r="J36" s="5"/>
      <c r="K36" s="14"/>
    </row>
    <row r="37" spans="1:11" ht="15" customHeight="1">
      <c r="A37" s="105">
        <v>2008</v>
      </c>
      <c r="B37" s="18" t="s">
        <v>10</v>
      </c>
      <c r="C37" s="44"/>
      <c r="D37" s="53">
        <f>D35+I37</f>
        <v>1192149.96</v>
      </c>
      <c r="E37" s="98">
        <f>(D38+D43)/H37</f>
        <v>0.046604013242102886</v>
      </c>
      <c r="F37" s="108"/>
      <c r="G37" s="29" t="s">
        <v>30</v>
      </c>
      <c r="H37" s="53">
        <f>H38+H39+H40+H41+H42+H43</f>
        <v>10568706.764400002</v>
      </c>
      <c r="I37" s="92">
        <v>0</v>
      </c>
      <c r="J37" s="18" t="s">
        <v>30</v>
      </c>
      <c r="K37" s="92">
        <f>K38+K39</f>
        <v>13001606.56</v>
      </c>
    </row>
    <row r="38" spans="1:11" ht="15" customHeight="1">
      <c r="A38" s="106"/>
      <c r="B38" s="41" t="s">
        <v>11</v>
      </c>
      <c r="C38" s="12"/>
      <c r="D38" s="42">
        <f>D39+D40+D41+D42</f>
        <v>341923.68</v>
      </c>
      <c r="E38" s="110"/>
      <c r="F38" s="109"/>
      <c r="G38" s="30" t="s">
        <v>41</v>
      </c>
      <c r="H38" s="24">
        <f>H21*102%</f>
        <v>6532567.5600000005</v>
      </c>
      <c r="I38" s="12"/>
      <c r="J38" s="19" t="s">
        <v>23</v>
      </c>
      <c r="K38" s="12">
        <f>K21*103%</f>
        <v>10521606.56</v>
      </c>
    </row>
    <row r="39" spans="1:11" ht="15" customHeight="1">
      <c r="A39" s="106"/>
      <c r="B39" s="19" t="s">
        <v>12</v>
      </c>
      <c r="C39" s="12"/>
      <c r="D39" s="25">
        <f>25498.78+25817.53+26140.25+3500</f>
        <v>80956.56</v>
      </c>
      <c r="E39" s="111"/>
      <c r="F39" s="109"/>
      <c r="G39" s="31" t="s">
        <v>43</v>
      </c>
      <c r="H39" s="24">
        <f>H22*102%</f>
        <v>1192818.6</v>
      </c>
      <c r="I39" s="12"/>
      <c r="J39" s="19" t="s">
        <v>24</v>
      </c>
      <c r="K39" s="12">
        <v>2480000</v>
      </c>
    </row>
    <row r="40" spans="1:11" ht="15" customHeight="1">
      <c r="A40" s="106"/>
      <c r="B40" s="19" t="s">
        <v>13</v>
      </c>
      <c r="C40" s="12"/>
      <c r="D40" s="25">
        <f>26467+26797.84+27132.81+3500</f>
        <v>83897.65</v>
      </c>
      <c r="E40" s="111"/>
      <c r="F40" s="109"/>
      <c r="G40" s="31" t="s">
        <v>0</v>
      </c>
      <c r="H40" s="24">
        <f>H23*102%</f>
        <v>568631.6604</v>
      </c>
      <c r="I40" s="12"/>
      <c r="J40" s="19"/>
      <c r="K40" s="12"/>
    </row>
    <row r="41" spans="1:11" ht="15" customHeight="1">
      <c r="A41" s="106"/>
      <c r="B41" s="19" t="s">
        <v>14</v>
      </c>
      <c r="C41" s="12"/>
      <c r="D41" s="25">
        <f>27471.97+27815.37+28163.06+3500</f>
        <v>86950.4</v>
      </c>
      <c r="E41" s="111"/>
      <c r="F41" s="109"/>
      <c r="G41" s="31" t="s">
        <v>1</v>
      </c>
      <c r="H41" s="24">
        <f>H24*102%</f>
        <v>1831610.6748</v>
      </c>
      <c r="I41" s="12"/>
      <c r="J41" s="19"/>
      <c r="K41" s="12"/>
    </row>
    <row r="42" spans="1:11" ht="15" customHeight="1">
      <c r="A42" s="106"/>
      <c r="B42" s="19" t="s">
        <v>15</v>
      </c>
      <c r="C42" s="12"/>
      <c r="D42" s="25">
        <f>28515.1+28871.54+29232.43+3500</f>
        <v>90119.07</v>
      </c>
      <c r="E42" s="111"/>
      <c r="F42" s="109"/>
      <c r="G42" s="31" t="s">
        <v>22</v>
      </c>
      <c r="H42" s="24">
        <f>H25*102%</f>
        <v>443078.26920000004</v>
      </c>
      <c r="I42" s="12"/>
      <c r="J42" s="19"/>
      <c r="K42" s="12"/>
    </row>
    <row r="43" spans="1:11" ht="15" customHeight="1">
      <c r="A43" s="106"/>
      <c r="B43" s="41" t="s">
        <v>16</v>
      </c>
      <c r="C43" s="12"/>
      <c r="D43" s="42">
        <f>14379.89+14061.15+13738.43+13411.68+13080.84+12745.87+12406.71+12063.31+11715.62+11363.58+11007.14+10646.25</f>
        <v>150620.47</v>
      </c>
      <c r="E43" s="111"/>
      <c r="F43" s="109"/>
      <c r="G43" s="31"/>
      <c r="H43" s="25"/>
      <c r="I43" s="12"/>
      <c r="J43" s="19"/>
      <c r="K43" s="12"/>
    </row>
    <row r="44" spans="1:11" ht="15" customHeight="1" hidden="1">
      <c r="A44" s="106"/>
      <c r="B44" s="19" t="s">
        <v>12</v>
      </c>
      <c r="C44" s="12"/>
      <c r="D44" s="25" t="e">
        <f>#REF!+#REF!+#REF!+#REF!+#REF!+#REF!</f>
        <v>#REF!</v>
      </c>
      <c r="E44" s="111"/>
      <c r="F44" s="109"/>
      <c r="G44" s="31"/>
      <c r="H44" s="25"/>
      <c r="I44" s="12"/>
      <c r="J44" s="19"/>
      <c r="K44" s="12"/>
    </row>
    <row r="45" spans="1:11" ht="15" customHeight="1" hidden="1">
      <c r="A45" s="106"/>
      <c r="B45" s="19" t="s">
        <v>13</v>
      </c>
      <c r="C45" s="12"/>
      <c r="D45" s="25" t="e">
        <f>#REF!+#REF!+#REF!+#REF!+#REF!+#REF!</f>
        <v>#REF!</v>
      </c>
      <c r="E45" s="111"/>
      <c r="F45" s="109"/>
      <c r="G45" s="31"/>
      <c r="H45" s="25"/>
      <c r="I45" s="12"/>
      <c r="J45" s="19"/>
      <c r="K45" s="12"/>
    </row>
    <row r="46" spans="1:11" ht="15" customHeight="1" hidden="1">
      <c r="A46" s="106"/>
      <c r="B46" s="19" t="s">
        <v>14</v>
      </c>
      <c r="C46" s="12"/>
      <c r="D46" s="25" t="e">
        <f>#REF!+#REF!+#REF!+#REF!+#REF!+#REF!</f>
        <v>#REF!</v>
      </c>
      <c r="E46" s="111"/>
      <c r="F46" s="109"/>
      <c r="G46" s="31"/>
      <c r="H46" s="25"/>
      <c r="I46" s="12"/>
      <c r="J46" s="19"/>
      <c r="K46" s="12"/>
    </row>
    <row r="47" spans="1:11" ht="15" customHeight="1" hidden="1">
      <c r="A47" s="106"/>
      <c r="B47" s="19" t="s">
        <v>15</v>
      </c>
      <c r="C47" s="12"/>
      <c r="D47" s="25" t="e">
        <f>#REF!+#REF!+#REF!+#REF!+#REF!+#REF!</f>
        <v>#REF!</v>
      </c>
      <c r="E47" s="111"/>
      <c r="F47" s="109"/>
      <c r="G47" s="31"/>
      <c r="H47" s="25"/>
      <c r="I47" s="12"/>
      <c r="J47" s="19"/>
      <c r="K47" s="12"/>
    </row>
    <row r="48" spans="1:11" ht="15" customHeight="1">
      <c r="A48" s="106"/>
      <c r="B48" s="19" t="s">
        <v>25</v>
      </c>
      <c r="C48" s="45"/>
      <c r="D48" s="43"/>
      <c r="E48" s="37"/>
      <c r="F48" s="35"/>
      <c r="G48" s="31"/>
      <c r="H48" s="25"/>
      <c r="I48" s="12"/>
      <c r="J48" s="19"/>
      <c r="K48" s="12"/>
    </row>
    <row r="49" spans="1:11" ht="15" customHeight="1">
      <c r="A49" s="106"/>
      <c r="B49" s="19" t="s">
        <v>31</v>
      </c>
      <c r="C49" s="12"/>
      <c r="D49" s="25">
        <f>D37-D39</f>
        <v>1111193.4</v>
      </c>
      <c r="E49" s="111"/>
      <c r="F49" s="97">
        <f>D49/H37</f>
        <v>0.10513995938869099</v>
      </c>
      <c r="G49" s="31"/>
      <c r="H49" s="25"/>
      <c r="I49" s="12"/>
      <c r="J49" s="19"/>
      <c r="K49" s="12"/>
    </row>
    <row r="50" spans="1:11" ht="15" customHeight="1">
      <c r="A50" s="106"/>
      <c r="B50" s="19" t="s">
        <v>32</v>
      </c>
      <c r="C50" s="12"/>
      <c r="D50" s="25">
        <f>D49-D40</f>
        <v>1027295.7499999999</v>
      </c>
      <c r="E50" s="111"/>
      <c r="F50" s="97">
        <f>D50/H37</f>
        <v>0.09720165133735932</v>
      </c>
      <c r="G50" s="31"/>
      <c r="H50" s="25"/>
      <c r="I50" s="12"/>
      <c r="J50" s="19"/>
      <c r="K50" s="12"/>
    </row>
    <row r="51" spans="1:11" ht="15" customHeight="1">
      <c r="A51" s="106"/>
      <c r="B51" s="19" t="s">
        <v>33</v>
      </c>
      <c r="C51" s="12"/>
      <c r="D51" s="25">
        <f>D50-D41</f>
        <v>940345.3499999999</v>
      </c>
      <c r="E51" s="111"/>
      <c r="F51" s="97">
        <f>D51/H37</f>
        <v>0.0889744952681904</v>
      </c>
      <c r="G51" s="31"/>
      <c r="H51" s="25"/>
      <c r="I51" s="12"/>
      <c r="J51" s="19"/>
      <c r="K51" s="12"/>
    </row>
    <row r="52" spans="1:11" ht="15" customHeight="1" thickBot="1">
      <c r="A52" s="107"/>
      <c r="B52" s="19" t="s">
        <v>34</v>
      </c>
      <c r="C52" s="12"/>
      <c r="D52" s="25">
        <f>D51-D42</f>
        <v>850226.2799999998</v>
      </c>
      <c r="E52" s="115"/>
      <c r="F52" s="97">
        <f>D52/H37</f>
        <v>0.08044752295180821</v>
      </c>
      <c r="G52" s="31"/>
      <c r="H52" s="25"/>
      <c r="I52" s="12"/>
      <c r="J52" s="19"/>
      <c r="K52" s="12"/>
    </row>
    <row r="53" spans="1:11" ht="2.25" customHeight="1" thickBot="1">
      <c r="A53" s="7"/>
      <c r="B53" s="5"/>
      <c r="C53" s="14"/>
      <c r="D53" s="5"/>
      <c r="E53" s="14"/>
      <c r="F53" s="5"/>
      <c r="G53" s="14"/>
      <c r="H53" s="5"/>
      <c r="I53" s="14"/>
      <c r="J53" s="5"/>
      <c r="K53" s="14"/>
    </row>
    <row r="54" spans="1:11" ht="15" customHeight="1">
      <c r="A54" s="105">
        <v>2009</v>
      </c>
      <c r="B54" s="18" t="s">
        <v>10</v>
      </c>
      <c r="C54" s="44"/>
      <c r="D54" s="53">
        <f>D52-I54</f>
        <v>850226.2799999998</v>
      </c>
      <c r="E54" s="99">
        <f>(D55+D60)/H54</f>
        <v>0.045690209060885174</v>
      </c>
      <c r="F54" s="108"/>
      <c r="G54" s="29" t="s">
        <v>30</v>
      </c>
      <c r="H54" s="53">
        <f>H55+H56+H57+H58+H59+H60</f>
        <v>10780080.899688002</v>
      </c>
      <c r="I54" s="92">
        <v>0</v>
      </c>
      <c r="J54" s="18" t="s">
        <v>30</v>
      </c>
      <c r="K54" s="92">
        <f>K55+K56</f>
        <v>11537254.756800001</v>
      </c>
    </row>
    <row r="55" spans="1:11" ht="15" customHeight="1">
      <c r="A55" s="106"/>
      <c r="B55" s="41" t="s">
        <v>11</v>
      </c>
      <c r="C55" s="12"/>
      <c r="D55" s="42">
        <f>D56+D57+D58+D59</f>
        <v>394638.88999999996</v>
      </c>
      <c r="E55" s="113"/>
      <c r="F55" s="109"/>
      <c r="G55" s="30" t="s">
        <v>41</v>
      </c>
      <c r="H55" s="24">
        <f>H38*102%</f>
        <v>6663218.911200001</v>
      </c>
      <c r="I55" s="12"/>
      <c r="J55" s="19" t="s">
        <v>23</v>
      </c>
      <c r="K55" s="12">
        <f>K38*103%</f>
        <v>10837254.756800001</v>
      </c>
    </row>
    <row r="56" spans="1:11" ht="15" customHeight="1">
      <c r="A56" s="106"/>
      <c r="B56" s="19" t="s">
        <v>12</v>
      </c>
      <c r="C56" s="12"/>
      <c r="D56" s="25">
        <f>29597.83+29967.81+30342.41+3500</f>
        <v>93408.05</v>
      </c>
      <c r="E56" s="114"/>
      <c r="F56" s="109"/>
      <c r="G56" s="31" t="s">
        <v>43</v>
      </c>
      <c r="H56" s="24">
        <f>H39*102%</f>
        <v>1216674.972</v>
      </c>
      <c r="I56" s="12"/>
      <c r="J56" s="19" t="s">
        <v>24</v>
      </c>
      <c r="K56" s="12">
        <v>700000</v>
      </c>
    </row>
    <row r="57" spans="1:11" ht="15" customHeight="1">
      <c r="A57" s="106"/>
      <c r="B57" s="19" t="s">
        <v>13</v>
      </c>
      <c r="C57" s="12"/>
      <c r="D57" s="25">
        <f>30721.69+31105.71+31494.53+3500</f>
        <v>96821.93</v>
      </c>
      <c r="E57" s="114"/>
      <c r="F57" s="109"/>
      <c r="G57" s="31" t="s">
        <v>0</v>
      </c>
      <c r="H57" s="24">
        <f>H40*102%</f>
        <v>580004.293608</v>
      </c>
      <c r="I57" s="12"/>
      <c r="J57" s="19"/>
      <c r="K57" s="12"/>
    </row>
    <row r="58" spans="1:11" ht="15" customHeight="1">
      <c r="A58" s="106"/>
      <c r="B58" s="19" t="s">
        <v>14</v>
      </c>
      <c r="C58" s="12"/>
      <c r="D58" s="25">
        <f>31888.21+32286.82+32690.4+3500</f>
        <v>100365.43</v>
      </c>
      <c r="E58" s="114"/>
      <c r="F58" s="109"/>
      <c r="G58" s="31" t="s">
        <v>1</v>
      </c>
      <c r="H58" s="24">
        <f>H41*102%</f>
        <v>1868242.888296</v>
      </c>
      <c r="I58" s="12"/>
      <c r="J58" s="19"/>
      <c r="K58" s="12"/>
    </row>
    <row r="59" spans="1:11" ht="15" customHeight="1">
      <c r="A59" s="106"/>
      <c r="B59" s="19" t="s">
        <v>15</v>
      </c>
      <c r="C59" s="12"/>
      <c r="D59" s="25">
        <f>33099.03+33512.77+33931.68+3500</f>
        <v>104043.47999999998</v>
      </c>
      <c r="E59" s="114"/>
      <c r="F59" s="109"/>
      <c r="G59" s="31" t="s">
        <v>22</v>
      </c>
      <c r="H59" s="24">
        <f>H42*102%</f>
        <v>451939.83458400005</v>
      </c>
      <c r="I59" s="12"/>
      <c r="J59" s="19"/>
      <c r="K59" s="12"/>
    </row>
    <row r="60" spans="1:11" ht="13.5" customHeight="1">
      <c r="A60" s="106"/>
      <c r="B60" s="41" t="s">
        <v>16</v>
      </c>
      <c r="C60" s="12"/>
      <c r="D60" s="42">
        <f>10280.84+9910.87+9536.27+9156.99+8772.97+8384.15+7990.47+7591.86+7188.28+6779.65+6365.91+5947</f>
        <v>97905.26</v>
      </c>
      <c r="E60" s="114"/>
      <c r="F60" s="109"/>
      <c r="G60" s="31"/>
      <c r="H60" s="25"/>
      <c r="I60" s="12"/>
      <c r="J60" s="19"/>
      <c r="K60" s="12"/>
    </row>
    <row r="61" spans="1:11" ht="0.75" customHeight="1" hidden="1">
      <c r="A61" s="106"/>
      <c r="B61" s="19" t="s">
        <v>12</v>
      </c>
      <c r="C61" s="12"/>
      <c r="D61" s="25" t="e">
        <f>#REF!+#REF!+#REF!+#REF!+#REF!+#REF!</f>
        <v>#REF!</v>
      </c>
      <c r="E61" s="114"/>
      <c r="F61" s="109"/>
      <c r="G61" s="31"/>
      <c r="H61" s="25"/>
      <c r="I61" s="12"/>
      <c r="J61" s="19"/>
      <c r="K61" s="12"/>
    </row>
    <row r="62" spans="1:11" ht="15" customHeight="1" hidden="1">
      <c r="A62" s="106"/>
      <c r="B62" s="19" t="s">
        <v>13</v>
      </c>
      <c r="C62" s="12"/>
      <c r="D62" s="25" t="e">
        <f>#REF!+#REF!+#REF!+#REF!+#REF!+#REF!</f>
        <v>#REF!</v>
      </c>
      <c r="E62" s="114"/>
      <c r="F62" s="109"/>
      <c r="G62" s="31"/>
      <c r="H62" s="25"/>
      <c r="I62" s="12"/>
      <c r="J62" s="19"/>
      <c r="K62" s="12"/>
    </row>
    <row r="63" spans="1:11" ht="15" customHeight="1" hidden="1">
      <c r="A63" s="106"/>
      <c r="B63" s="19" t="s">
        <v>14</v>
      </c>
      <c r="C63" s="12"/>
      <c r="D63" s="25" t="e">
        <f>#REF!+#REF!+#REF!+#REF!+#REF!+#REF!</f>
        <v>#REF!</v>
      </c>
      <c r="E63" s="114"/>
      <c r="F63" s="109"/>
      <c r="G63" s="31"/>
      <c r="H63" s="25"/>
      <c r="I63" s="12"/>
      <c r="J63" s="19"/>
      <c r="K63" s="12"/>
    </row>
    <row r="64" spans="1:11" ht="15" customHeight="1" hidden="1">
      <c r="A64" s="106"/>
      <c r="B64" s="19" t="s">
        <v>15</v>
      </c>
      <c r="C64" s="12"/>
      <c r="D64" s="25" t="e">
        <f>#REF!+#REF!+#REF!+#REF!+#REF!+#REF!</f>
        <v>#REF!</v>
      </c>
      <c r="E64" s="114"/>
      <c r="F64" s="109"/>
      <c r="G64" s="31"/>
      <c r="H64" s="25"/>
      <c r="I64" s="12"/>
      <c r="J64" s="19"/>
      <c r="K64" s="12"/>
    </row>
    <row r="65" spans="1:11" ht="15" customHeight="1">
      <c r="A65" s="106"/>
      <c r="B65" s="19" t="s">
        <v>25</v>
      </c>
      <c r="C65" s="45"/>
      <c r="D65" s="43"/>
      <c r="E65" s="37"/>
      <c r="F65" s="35"/>
      <c r="G65" s="31"/>
      <c r="H65" s="25"/>
      <c r="I65" s="12"/>
      <c r="J65" s="19"/>
      <c r="K65" s="12"/>
    </row>
    <row r="66" spans="1:11" ht="15" customHeight="1">
      <c r="A66" s="106"/>
      <c r="B66" s="19" t="s">
        <v>31</v>
      </c>
      <c r="C66" s="12"/>
      <c r="D66" s="25">
        <f>D54-D56</f>
        <v>756818.2299999997</v>
      </c>
      <c r="E66" s="111"/>
      <c r="F66" s="103">
        <f>D66/H54</f>
        <v>0.07020524586433333</v>
      </c>
      <c r="G66" s="31"/>
      <c r="H66" s="25"/>
      <c r="I66" s="12"/>
      <c r="J66" s="19"/>
      <c r="K66" s="12"/>
    </row>
    <row r="67" spans="1:11" ht="15" customHeight="1">
      <c r="A67" s="106"/>
      <c r="B67" s="19" t="s">
        <v>32</v>
      </c>
      <c r="C67" s="12"/>
      <c r="D67" s="25">
        <f>D66-D57</f>
        <v>659996.2999999998</v>
      </c>
      <c r="E67" s="111"/>
      <c r="F67" s="103">
        <f>D67/H54</f>
        <v>0.06122368710786776</v>
      </c>
      <c r="G67" s="31"/>
      <c r="H67" s="25"/>
      <c r="I67" s="12"/>
      <c r="J67" s="19"/>
      <c r="K67" s="12"/>
    </row>
    <row r="68" spans="1:11" ht="15" customHeight="1">
      <c r="A68" s="106"/>
      <c r="B68" s="19" t="s">
        <v>33</v>
      </c>
      <c r="C68" s="12"/>
      <c r="D68" s="25">
        <f>D67-D58</f>
        <v>559630.8699999999</v>
      </c>
      <c r="E68" s="111"/>
      <c r="F68" s="103">
        <f>D68/H54</f>
        <v>0.051913420243088974</v>
      </c>
      <c r="G68" s="31"/>
      <c r="H68" s="25"/>
      <c r="I68" s="12"/>
      <c r="J68" s="19"/>
      <c r="K68" s="12"/>
    </row>
    <row r="69" spans="1:11" ht="15" customHeight="1" thickBot="1">
      <c r="A69" s="107"/>
      <c r="B69" s="19" t="s">
        <v>34</v>
      </c>
      <c r="C69" s="12"/>
      <c r="D69" s="25">
        <f>D68-D59</f>
        <v>455587.3899999999</v>
      </c>
      <c r="E69" s="115"/>
      <c r="F69" s="103">
        <f>D69/H54</f>
        <v>0.04226196391654032</v>
      </c>
      <c r="G69" s="31"/>
      <c r="H69" s="25"/>
      <c r="I69" s="12"/>
      <c r="J69" s="19"/>
      <c r="K69" s="12"/>
    </row>
    <row r="70" spans="1:11" ht="2.25" customHeight="1" thickBot="1">
      <c r="A70" s="4"/>
      <c r="B70" s="21"/>
      <c r="C70" s="15"/>
      <c r="D70" s="27"/>
      <c r="E70" s="38"/>
      <c r="F70" s="36"/>
      <c r="G70" s="33"/>
      <c r="H70" s="27"/>
      <c r="I70" s="15"/>
      <c r="J70" s="21"/>
      <c r="K70" s="15"/>
    </row>
    <row r="71" spans="1:11" ht="15" customHeight="1">
      <c r="A71" s="105">
        <v>2010</v>
      </c>
      <c r="B71" s="18" t="s">
        <v>10</v>
      </c>
      <c r="C71" s="44"/>
      <c r="D71" s="53">
        <f>D69+I71</f>
        <v>455587.3899999999</v>
      </c>
      <c r="E71" s="100">
        <f>(D72+D77)/H71</f>
        <v>0.04477241128127744</v>
      </c>
      <c r="F71" s="108"/>
      <c r="G71" s="29" t="s">
        <v>30</v>
      </c>
      <c r="H71" s="53">
        <f>H72+H73+H74+H75+H76</f>
        <v>10995682.51768176</v>
      </c>
      <c r="I71" s="92">
        <v>0</v>
      </c>
      <c r="J71" s="18" t="s">
        <v>30</v>
      </c>
      <c r="K71" s="92">
        <f>K72+K73</f>
        <v>10995683</v>
      </c>
    </row>
    <row r="72" spans="1:11" ht="15" customHeight="1">
      <c r="A72" s="106"/>
      <c r="B72" s="41" t="s">
        <v>11</v>
      </c>
      <c r="C72" s="12"/>
      <c r="D72" s="42">
        <f>D73+D74+D75+D76</f>
        <v>455587.38999999996</v>
      </c>
      <c r="E72" s="110"/>
      <c r="F72" s="109"/>
      <c r="G72" s="30" t="s">
        <v>41</v>
      </c>
      <c r="H72" s="24">
        <f>H55*102%</f>
        <v>6796483.289424001</v>
      </c>
      <c r="I72" s="12"/>
      <c r="J72" s="19" t="s">
        <v>23</v>
      </c>
      <c r="K72" s="12">
        <v>10995683</v>
      </c>
    </row>
    <row r="73" spans="1:11" ht="15" customHeight="1">
      <c r="A73" s="106"/>
      <c r="B73" s="19" t="s">
        <v>12</v>
      </c>
      <c r="C73" s="12"/>
      <c r="D73" s="25">
        <f>34355.83+34785.26+35220.09+4000</f>
        <v>108361.18</v>
      </c>
      <c r="E73" s="111"/>
      <c r="F73" s="109"/>
      <c r="G73" s="31" t="s">
        <v>43</v>
      </c>
      <c r="H73" s="24">
        <f>H56*102%</f>
        <v>1241008.47144</v>
      </c>
      <c r="I73" s="12"/>
      <c r="J73" s="19" t="s">
        <v>24</v>
      </c>
      <c r="K73" s="12">
        <v>0</v>
      </c>
    </row>
    <row r="74" spans="1:11" ht="15" customHeight="1">
      <c r="A74" s="106"/>
      <c r="B74" s="19" t="s">
        <v>13</v>
      </c>
      <c r="C74" s="12"/>
      <c r="D74" s="25">
        <f>35660.34+36106.09+36557.42+3500</f>
        <v>111823.84999999999</v>
      </c>
      <c r="E74" s="111"/>
      <c r="F74" s="109"/>
      <c r="G74" s="31" t="s">
        <v>0</v>
      </c>
      <c r="H74" s="24">
        <f>H57*102%</f>
        <v>591604.3794801601</v>
      </c>
      <c r="I74" s="12"/>
      <c r="J74" s="19"/>
      <c r="K74" s="12"/>
    </row>
    <row r="75" spans="1:11" ht="15" customHeight="1">
      <c r="A75" s="106"/>
      <c r="B75" s="19" t="s">
        <v>14</v>
      </c>
      <c r="C75" s="12"/>
      <c r="D75" s="25">
        <f>37014.39+37477.07+37945.53+3500</f>
        <v>115936.98999999999</v>
      </c>
      <c r="E75" s="111"/>
      <c r="F75" s="109"/>
      <c r="G75" s="31" t="s">
        <v>1</v>
      </c>
      <c r="H75" s="24">
        <f>H58*102%</f>
        <v>1905607.74606192</v>
      </c>
      <c r="I75" s="12"/>
      <c r="J75" s="19"/>
      <c r="K75" s="12"/>
    </row>
    <row r="76" spans="1:11" ht="15" customHeight="1">
      <c r="A76" s="106"/>
      <c r="B76" s="19" t="s">
        <v>15</v>
      </c>
      <c r="C76" s="12"/>
      <c r="D76" s="25">
        <f>38419.85+38900.1+39386.39+2759.03</f>
        <v>119465.37</v>
      </c>
      <c r="E76" s="111"/>
      <c r="F76" s="109"/>
      <c r="G76" s="31" t="s">
        <v>22</v>
      </c>
      <c r="H76" s="24">
        <f>H59*102%</f>
        <v>460978.6312756801</v>
      </c>
      <c r="I76" s="12"/>
      <c r="J76" s="19"/>
      <c r="K76" s="12"/>
    </row>
    <row r="77" spans="1:11" ht="15" customHeight="1">
      <c r="A77" s="106"/>
      <c r="B77" s="41" t="s">
        <v>16</v>
      </c>
      <c r="C77" s="12"/>
      <c r="D77" s="42">
        <f>5522.85+5093.41+4658.59+4218.34+3772.59+3321.26+2864.29+2401.61+1933.15+1458.83+978.58+492.33</f>
        <v>36715.83000000001</v>
      </c>
      <c r="E77" s="111"/>
      <c r="F77" s="109"/>
      <c r="G77" s="31"/>
      <c r="H77" s="25"/>
      <c r="I77" s="12"/>
      <c r="J77" s="19"/>
      <c r="K77" s="12"/>
    </row>
    <row r="78" spans="1:11" ht="0" customHeight="1" hidden="1">
      <c r="A78" s="106"/>
      <c r="B78" s="19" t="s">
        <v>12</v>
      </c>
      <c r="C78" s="12"/>
      <c r="D78" s="25" t="e">
        <f>#REF!+#REF!+#REF!+#REF!+#REF!+#REF!</f>
        <v>#REF!</v>
      </c>
      <c r="E78" s="111"/>
      <c r="F78" s="109"/>
      <c r="G78" s="31"/>
      <c r="H78" s="25"/>
      <c r="I78" s="12"/>
      <c r="J78" s="19"/>
      <c r="K78" s="12"/>
    </row>
    <row r="79" spans="1:11" ht="15" customHeight="1" hidden="1">
      <c r="A79" s="106"/>
      <c r="B79" s="19" t="s">
        <v>13</v>
      </c>
      <c r="C79" s="12"/>
      <c r="D79" s="25" t="e">
        <f>#REF!+#REF!+#REF!+#REF!+#REF!+#REF!</f>
        <v>#REF!</v>
      </c>
      <c r="E79" s="111"/>
      <c r="F79" s="109"/>
      <c r="G79" s="31"/>
      <c r="H79" s="25"/>
      <c r="I79" s="12"/>
      <c r="J79" s="19"/>
      <c r="K79" s="12"/>
    </row>
    <row r="80" spans="1:11" ht="15" customHeight="1" hidden="1">
      <c r="A80" s="106"/>
      <c r="B80" s="19" t="s">
        <v>14</v>
      </c>
      <c r="C80" s="12"/>
      <c r="D80" s="25" t="e">
        <f>#REF!+#REF!+#REF!+#REF!+#REF!+#REF!</f>
        <v>#REF!</v>
      </c>
      <c r="E80" s="111"/>
      <c r="F80" s="109"/>
      <c r="G80" s="31"/>
      <c r="H80" s="25"/>
      <c r="I80" s="12"/>
      <c r="J80" s="19"/>
      <c r="K80" s="12"/>
    </row>
    <row r="81" spans="1:11" ht="15" customHeight="1" hidden="1">
      <c r="A81" s="106"/>
      <c r="B81" s="19" t="s">
        <v>15</v>
      </c>
      <c r="C81" s="12"/>
      <c r="D81" s="25" t="e">
        <f>#REF!+#REF!+#REF!+#REF!+#REF!+#REF!</f>
        <v>#REF!</v>
      </c>
      <c r="E81" s="111"/>
      <c r="F81" s="109"/>
      <c r="G81" s="31"/>
      <c r="H81" s="25"/>
      <c r="I81" s="12"/>
      <c r="J81" s="19"/>
      <c r="K81" s="12"/>
    </row>
    <row r="82" spans="1:11" ht="15" customHeight="1">
      <c r="A82" s="106"/>
      <c r="B82" s="19" t="s">
        <v>25</v>
      </c>
      <c r="C82" s="45"/>
      <c r="D82" s="43"/>
      <c r="E82" s="37"/>
      <c r="F82" s="35"/>
      <c r="G82" s="31"/>
      <c r="H82" s="25"/>
      <c r="I82" s="12"/>
      <c r="J82" s="19"/>
      <c r="K82" s="12"/>
    </row>
    <row r="83" spans="1:11" ht="15" customHeight="1">
      <c r="A83" s="106"/>
      <c r="B83" s="19" t="s">
        <v>31</v>
      </c>
      <c r="C83" s="12"/>
      <c r="D83" s="25">
        <f>D71-D73</f>
        <v>347226.2099999999</v>
      </c>
      <c r="E83" s="111"/>
      <c r="F83" s="97">
        <f>D83/H71</f>
        <v>0.03157841356747414</v>
      </c>
      <c r="G83" s="31"/>
      <c r="H83" s="25"/>
      <c r="I83" s="12"/>
      <c r="J83" s="19"/>
      <c r="K83" s="12"/>
    </row>
    <row r="84" spans="1:11" ht="15" customHeight="1">
      <c r="A84" s="106"/>
      <c r="B84" s="19" t="s">
        <v>32</v>
      </c>
      <c r="C84" s="12"/>
      <c r="D84" s="25">
        <f>D83-D74</f>
        <v>235402.35999999993</v>
      </c>
      <c r="E84" s="111"/>
      <c r="F84" s="97">
        <f>D84/H71</f>
        <v>0.021408617393368523</v>
      </c>
      <c r="G84" s="31"/>
      <c r="H84" s="25"/>
      <c r="I84" s="12"/>
      <c r="J84" s="19"/>
      <c r="K84" s="12"/>
    </row>
    <row r="85" spans="1:11" ht="15" customHeight="1">
      <c r="A85" s="106"/>
      <c r="B85" s="19" t="s">
        <v>33</v>
      </c>
      <c r="C85" s="12"/>
      <c r="D85" s="25">
        <f>D84-D75</f>
        <v>119465.36999999994</v>
      </c>
      <c r="E85" s="111"/>
      <c r="F85" s="97">
        <f>D85/H71</f>
        <v>0.010864752579741364</v>
      </c>
      <c r="G85" s="31"/>
      <c r="H85" s="25"/>
      <c r="I85" s="12"/>
      <c r="J85" s="19"/>
      <c r="K85" s="12"/>
    </row>
    <row r="86" spans="1:11" ht="15" customHeight="1" thickBot="1">
      <c r="A86" s="107"/>
      <c r="B86" s="22" t="s">
        <v>34</v>
      </c>
      <c r="C86" s="16"/>
      <c r="D86" s="28">
        <f>D85-D76</f>
        <v>0</v>
      </c>
      <c r="E86" s="112"/>
      <c r="F86" s="104">
        <f>D86/H71</f>
        <v>0</v>
      </c>
      <c r="G86" s="34"/>
      <c r="H86" s="28"/>
      <c r="I86" s="16"/>
      <c r="J86" s="22"/>
      <c r="K86" s="16"/>
    </row>
  </sheetData>
  <mergeCells count="27">
    <mergeCell ref="G1:H1"/>
    <mergeCell ref="J1:K1"/>
    <mergeCell ref="A1:A2"/>
    <mergeCell ref="C1:D1"/>
    <mergeCell ref="E1:E2"/>
    <mergeCell ref="F1:F2"/>
    <mergeCell ref="B1:B2"/>
    <mergeCell ref="F3:F13"/>
    <mergeCell ref="E21:E30"/>
    <mergeCell ref="F20:F30"/>
    <mergeCell ref="E32:E35"/>
    <mergeCell ref="A3:A18"/>
    <mergeCell ref="A20:A35"/>
    <mergeCell ref="E4:E13"/>
    <mergeCell ref="E15:E18"/>
    <mergeCell ref="A37:A52"/>
    <mergeCell ref="F37:F47"/>
    <mergeCell ref="E38:E47"/>
    <mergeCell ref="E49:E52"/>
    <mergeCell ref="A54:A69"/>
    <mergeCell ref="F54:F64"/>
    <mergeCell ref="E55:E64"/>
    <mergeCell ref="E66:E69"/>
    <mergeCell ref="A71:A86"/>
    <mergeCell ref="F71:F81"/>
    <mergeCell ref="E72:E81"/>
    <mergeCell ref="E83:E86"/>
  </mergeCells>
  <printOptions horizontalCentered="1"/>
  <pageMargins left="0.3937007874015748" right="0.3937007874015748" top="1.49" bottom="0.62" header="0.57" footer="0.03937007874015748"/>
  <pageSetup fitToHeight="2" fitToWidth="1" horizontalDpi="600" verticalDpi="600" orientation="landscape" paperSize="9" scale="86" r:id="rId1"/>
  <headerFooter alignWithMargins="0">
    <oddHeader>&amp;C&amp;"Arial,Pogrubiony"&amp;12PROGNOZA DŁUGU NA ROK 2006&amp;"Arial,Normalny"&amp;10
&amp;R&amp;"Times New Roman,Normalny"Załącznik Nr 13
do Uchwały Nr...
Rady Gminy Kuryłówka
z dnia .................</oddHeader>
    <oddFooter>&amp;CStrona &amp;P z &amp;N</oddFooter>
  </headerFooter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A1:E66"/>
  <sheetViews>
    <sheetView workbookViewId="0" topLeftCell="A31">
      <selection activeCell="G54" sqref="G54"/>
    </sheetView>
  </sheetViews>
  <sheetFormatPr defaultColWidth="9.140625" defaultRowHeight="12.75"/>
  <cols>
    <col min="1" max="1" width="6.140625" style="0" bestFit="1" customWidth="1"/>
    <col min="2" max="2" width="14.00390625" style="0" customWidth="1"/>
    <col min="3" max="3" width="14.421875" style="0" customWidth="1"/>
    <col min="4" max="4" width="12.7109375" style="0" customWidth="1"/>
  </cols>
  <sheetData>
    <row r="1" spans="1:3" ht="12.75">
      <c r="A1" s="133" t="s">
        <v>37</v>
      </c>
      <c r="B1" s="133"/>
      <c r="C1" s="47">
        <v>1432900</v>
      </c>
    </row>
    <row r="2" spans="1:3" ht="12.75">
      <c r="A2" s="133" t="s">
        <v>38</v>
      </c>
      <c r="B2" s="133"/>
      <c r="C2">
        <v>48</v>
      </c>
    </row>
    <row r="3" spans="1:3" ht="12.75">
      <c r="A3" s="133" t="s">
        <v>39</v>
      </c>
      <c r="B3" s="133"/>
      <c r="C3" s="3">
        <v>0.15</v>
      </c>
    </row>
    <row r="4" spans="1:3" ht="13.5" thickBot="1">
      <c r="A4" s="133" t="s">
        <v>40</v>
      </c>
      <c r="B4" s="133"/>
      <c r="C4" s="46" t="s">
        <v>42</v>
      </c>
    </row>
    <row r="5" spans="1:4" ht="12.75">
      <c r="A5" s="55" t="s">
        <v>2</v>
      </c>
      <c r="B5" s="56" t="s">
        <v>3</v>
      </c>
      <c r="C5" s="55" t="s">
        <v>3</v>
      </c>
      <c r="D5" s="57" t="s">
        <v>4</v>
      </c>
    </row>
    <row r="6" spans="1:4" ht="12.75">
      <c r="A6" s="58" t="s">
        <v>5</v>
      </c>
      <c r="B6" s="59" t="s">
        <v>6</v>
      </c>
      <c r="C6" s="58" t="s">
        <v>7</v>
      </c>
      <c r="D6" s="60" t="s">
        <v>5</v>
      </c>
    </row>
    <row r="7" spans="1:4" ht="13.5" thickBot="1">
      <c r="A7" s="61"/>
      <c r="B7" s="62" t="s">
        <v>5</v>
      </c>
      <c r="C7" s="61" t="s">
        <v>5</v>
      </c>
      <c r="D7" s="63"/>
    </row>
    <row r="8" spans="1:4" ht="12.75">
      <c r="A8" s="1">
        <v>1</v>
      </c>
      <c r="B8" s="64">
        <v>21967.42</v>
      </c>
      <c r="C8" s="70">
        <v>17911.25</v>
      </c>
      <c r="D8" s="49">
        <f>B8+C8</f>
        <v>39878.67</v>
      </c>
    </row>
    <row r="9" spans="1:4" ht="12.75">
      <c r="A9" s="1">
        <f>A8+1</f>
        <v>2</v>
      </c>
      <c r="B9" s="64">
        <v>22242.02</v>
      </c>
      <c r="C9" s="70">
        <v>17636.66</v>
      </c>
      <c r="D9" s="49">
        <f aca="true" t="shared" si="0" ref="D9:D56">B9+C9</f>
        <v>39878.68</v>
      </c>
    </row>
    <row r="10" spans="1:4" ht="12.75">
      <c r="A10" s="1">
        <f aca="true" t="shared" si="1" ref="A10:A55">A9+1</f>
        <v>3</v>
      </c>
      <c r="B10" s="64">
        <v>22520.05</v>
      </c>
      <c r="C10" s="70">
        <v>17358.63</v>
      </c>
      <c r="D10" s="49">
        <f t="shared" si="0"/>
        <v>39878.68</v>
      </c>
    </row>
    <row r="11" spans="1:4" ht="12.75">
      <c r="A11" s="1">
        <f t="shared" si="1"/>
        <v>4</v>
      </c>
      <c r="B11" s="65">
        <v>22801.55</v>
      </c>
      <c r="C11" s="66">
        <v>17077.13</v>
      </c>
      <c r="D11" s="49">
        <f t="shared" si="0"/>
        <v>39878.68</v>
      </c>
    </row>
    <row r="12" spans="1:4" ht="12.75">
      <c r="A12" s="1">
        <f t="shared" si="1"/>
        <v>5</v>
      </c>
      <c r="B12" s="65">
        <v>23086.57</v>
      </c>
      <c r="C12" s="66">
        <v>16792.11</v>
      </c>
      <c r="D12" s="49">
        <f t="shared" si="0"/>
        <v>39878.68</v>
      </c>
    </row>
    <row r="13" spans="1:4" ht="12.75">
      <c r="A13" s="1">
        <f t="shared" si="1"/>
        <v>6</v>
      </c>
      <c r="B13" s="65">
        <v>23375.15</v>
      </c>
      <c r="C13" s="66">
        <v>16503.53</v>
      </c>
      <c r="D13" s="49">
        <f t="shared" si="0"/>
        <v>39878.68</v>
      </c>
    </row>
    <row r="14" spans="1:4" ht="12.75">
      <c r="A14" s="1">
        <f t="shared" si="1"/>
        <v>7</v>
      </c>
      <c r="B14" s="69">
        <v>23667.34</v>
      </c>
      <c r="C14" s="67">
        <v>16211.34</v>
      </c>
      <c r="D14" s="49">
        <f t="shared" si="0"/>
        <v>39878.68</v>
      </c>
    </row>
    <row r="15" spans="1:4" ht="12.75">
      <c r="A15" s="1">
        <f t="shared" si="1"/>
        <v>8</v>
      </c>
      <c r="B15" s="69">
        <v>23963.18</v>
      </c>
      <c r="C15" s="67">
        <v>15915.5</v>
      </c>
      <c r="D15" s="49">
        <f t="shared" si="0"/>
        <v>39878.68</v>
      </c>
    </row>
    <row r="16" spans="1:4" ht="12.75">
      <c r="A16" s="1">
        <f t="shared" si="1"/>
        <v>9</v>
      </c>
      <c r="B16" s="69">
        <v>24262.72</v>
      </c>
      <c r="C16" s="67">
        <v>15615.96</v>
      </c>
      <c r="D16" s="49">
        <f t="shared" si="0"/>
        <v>39878.68</v>
      </c>
    </row>
    <row r="17" spans="1:4" ht="12.75">
      <c r="A17" s="1">
        <f t="shared" si="1"/>
        <v>10</v>
      </c>
      <c r="B17" s="68">
        <v>24566</v>
      </c>
      <c r="C17" s="72">
        <v>15312.68</v>
      </c>
      <c r="D17" s="49">
        <f t="shared" si="0"/>
        <v>39878.68</v>
      </c>
    </row>
    <row r="18" spans="1:4" ht="12.75">
      <c r="A18" s="1">
        <f t="shared" si="1"/>
        <v>11</v>
      </c>
      <c r="B18" s="68">
        <v>24873.08</v>
      </c>
      <c r="C18" s="72">
        <v>15005.6</v>
      </c>
      <c r="D18" s="49">
        <f t="shared" si="0"/>
        <v>39878.68</v>
      </c>
    </row>
    <row r="19" spans="1:5" ht="12.75">
      <c r="A19" s="1">
        <f t="shared" si="1"/>
        <v>12</v>
      </c>
      <c r="B19" s="71">
        <v>25183.99</v>
      </c>
      <c r="C19" s="73">
        <v>14694.69</v>
      </c>
      <c r="D19" s="49">
        <f t="shared" si="0"/>
        <v>39878.68</v>
      </c>
      <c r="E19" s="18">
        <v>2007</v>
      </c>
    </row>
    <row r="20" spans="1:4" ht="12.75">
      <c r="A20" s="1">
        <f t="shared" si="1"/>
        <v>13</v>
      </c>
      <c r="B20" s="74">
        <v>25498.78</v>
      </c>
      <c r="C20" s="79">
        <v>14379.89</v>
      </c>
      <c r="D20" s="49">
        <f t="shared" si="0"/>
        <v>39878.67</v>
      </c>
    </row>
    <row r="21" spans="1:4" ht="12.75">
      <c r="A21" s="1">
        <f t="shared" si="1"/>
        <v>14</v>
      </c>
      <c r="B21" s="74">
        <v>25817.53</v>
      </c>
      <c r="C21" s="79">
        <v>14061.15</v>
      </c>
      <c r="D21" s="49">
        <f t="shared" si="0"/>
        <v>39878.68</v>
      </c>
    </row>
    <row r="22" spans="1:4" ht="12.75">
      <c r="A22" s="1">
        <f t="shared" si="1"/>
        <v>15</v>
      </c>
      <c r="B22" s="74">
        <v>26140.25</v>
      </c>
      <c r="C22" s="79">
        <v>13738.43</v>
      </c>
      <c r="D22" s="49">
        <f t="shared" si="0"/>
        <v>39878.68</v>
      </c>
    </row>
    <row r="23" spans="1:4" ht="12.75">
      <c r="A23" s="1">
        <f t="shared" si="1"/>
        <v>16</v>
      </c>
      <c r="B23" s="75">
        <v>26467</v>
      </c>
      <c r="C23" s="80">
        <v>13411.68</v>
      </c>
      <c r="D23" s="49">
        <f t="shared" si="0"/>
        <v>39878.68</v>
      </c>
    </row>
    <row r="24" spans="1:4" ht="12.75">
      <c r="A24" s="1">
        <f t="shared" si="1"/>
        <v>17</v>
      </c>
      <c r="B24" s="75">
        <v>26797.84</v>
      </c>
      <c r="C24" s="80">
        <v>13080.84</v>
      </c>
      <c r="D24" s="49">
        <f t="shared" si="0"/>
        <v>39878.68</v>
      </c>
    </row>
    <row r="25" spans="1:4" ht="12.75">
      <c r="A25" s="1">
        <f t="shared" si="1"/>
        <v>18</v>
      </c>
      <c r="B25" s="75">
        <v>27132.81</v>
      </c>
      <c r="C25" s="80">
        <v>12745.87</v>
      </c>
      <c r="D25" s="49">
        <f t="shared" si="0"/>
        <v>39878.68</v>
      </c>
    </row>
    <row r="26" spans="1:4" ht="12.75">
      <c r="A26" s="1">
        <f t="shared" si="1"/>
        <v>19</v>
      </c>
      <c r="B26" s="76">
        <v>27471.97</v>
      </c>
      <c r="C26" s="81">
        <v>12406.71</v>
      </c>
      <c r="D26" s="49">
        <f t="shared" si="0"/>
        <v>39878.68</v>
      </c>
    </row>
    <row r="27" spans="1:4" ht="12.75">
      <c r="A27" s="1">
        <f t="shared" si="1"/>
        <v>20</v>
      </c>
      <c r="B27" s="76">
        <v>27815.37</v>
      </c>
      <c r="C27" s="81">
        <v>12063.31</v>
      </c>
      <c r="D27" s="49">
        <f t="shared" si="0"/>
        <v>39878.68</v>
      </c>
    </row>
    <row r="28" spans="1:4" ht="12.75">
      <c r="A28" s="1">
        <f t="shared" si="1"/>
        <v>21</v>
      </c>
      <c r="B28" s="76">
        <v>28163.06</v>
      </c>
      <c r="C28" s="81">
        <v>11715.62</v>
      </c>
      <c r="D28" s="49">
        <f t="shared" si="0"/>
        <v>39878.68</v>
      </c>
    </row>
    <row r="29" spans="1:4" ht="12.75">
      <c r="A29" s="1">
        <f t="shared" si="1"/>
        <v>22</v>
      </c>
      <c r="B29" s="77">
        <v>28515.1</v>
      </c>
      <c r="C29" s="82">
        <v>11363.58</v>
      </c>
      <c r="D29" s="49">
        <f t="shared" si="0"/>
        <v>39878.68</v>
      </c>
    </row>
    <row r="30" spans="1:4" ht="12.75">
      <c r="A30" s="1">
        <f t="shared" si="1"/>
        <v>23</v>
      </c>
      <c r="B30" s="77">
        <v>28871.54</v>
      </c>
      <c r="C30" s="82">
        <v>11007.14</v>
      </c>
      <c r="D30" s="49">
        <f t="shared" si="0"/>
        <v>39878.68</v>
      </c>
    </row>
    <row r="31" spans="1:5" ht="12.75">
      <c r="A31" s="1">
        <f t="shared" si="1"/>
        <v>24</v>
      </c>
      <c r="B31" s="78">
        <v>29232.43</v>
      </c>
      <c r="C31" s="83">
        <v>10646.25</v>
      </c>
      <c r="D31" s="49">
        <f t="shared" si="0"/>
        <v>39878.68</v>
      </c>
      <c r="E31" s="18">
        <v>2008</v>
      </c>
    </row>
    <row r="32" spans="1:4" ht="12.75">
      <c r="A32" s="1">
        <f t="shared" si="1"/>
        <v>25</v>
      </c>
      <c r="B32" s="84">
        <v>29597.83</v>
      </c>
      <c r="C32" s="88">
        <v>10280.84</v>
      </c>
      <c r="D32" s="49">
        <f t="shared" si="0"/>
        <v>39878.67</v>
      </c>
    </row>
    <row r="33" spans="1:4" ht="12.75">
      <c r="A33" s="1">
        <f t="shared" si="1"/>
        <v>26</v>
      </c>
      <c r="B33" s="84">
        <v>29967.81</v>
      </c>
      <c r="C33" s="88">
        <v>9910.87</v>
      </c>
      <c r="D33" s="49">
        <f t="shared" si="0"/>
        <v>39878.68</v>
      </c>
    </row>
    <row r="34" spans="1:4" ht="12.75">
      <c r="A34" s="1">
        <f t="shared" si="1"/>
        <v>27</v>
      </c>
      <c r="B34" s="84">
        <v>30342.41</v>
      </c>
      <c r="C34" s="88">
        <v>9536.27</v>
      </c>
      <c r="D34" s="49">
        <f t="shared" si="0"/>
        <v>39878.68</v>
      </c>
    </row>
    <row r="35" spans="1:4" ht="12.75">
      <c r="A35" s="1">
        <f t="shared" si="1"/>
        <v>28</v>
      </c>
      <c r="B35" s="85">
        <v>30721.69</v>
      </c>
      <c r="C35" s="81">
        <v>9156.99</v>
      </c>
      <c r="D35" s="49">
        <f t="shared" si="0"/>
        <v>39878.68</v>
      </c>
    </row>
    <row r="36" spans="1:4" ht="12.75">
      <c r="A36" s="1">
        <f t="shared" si="1"/>
        <v>29</v>
      </c>
      <c r="B36" s="85">
        <v>31105.71</v>
      </c>
      <c r="C36" s="81">
        <v>8772.97</v>
      </c>
      <c r="D36" s="49">
        <f t="shared" si="0"/>
        <v>39878.68</v>
      </c>
    </row>
    <row r="37" spans="1:4" ht="12.75">
      <c r="A37" s="1">
        <f t="shared" si="1"/>
        <v>30</v>
      </c>
      <c r="B37" s="85">
        <v>31494.53</v>
      </c>
      <c r="C37" s="81">
        <v>8384.15</v>
      </c>
      <c r="D37" s="49">
        <f t="shared" si="0"/>
        <v>39878.68</v>
      </c>
    </row>
    <row r="38" spans="1:4" ht="12.75">
      <c r="A38" s="1">
        <f t="shared" si="1"/>
        <v>31</v>
      </c>
      <c r="B38" s="86">
        <v>31888.21</v>
      </c>
      <c r="C38" s="67">
        <v>7990.47</v>
      </c>
      <c r="D38" s="49">
        <f t="shared" si="0"/>
        <v>39878.68</v>
      </c>
    </row>
    <row r="39" spans="1:4" ht="12.75">
      <c r="A39" s="1">
        <f t="shared" si="1"/>
        <v>32</v>
      </c>
      <c r="B39" s="86">
        <v>32286.82</v>
      </c>
      <c r="C39" s="67">
        <v>7591.86</v>
      </c>
      <c r="D39" s="49">
        <f t="shared" si="0"/>
        <v>39878.68</v>
      </c>
    </row>
    <row r="40" spans="1:4" ht="12.75">
      <c r="A40" s="1">
        <f t="shared" si="1"/>
        <v>33</v>
      </c>
      <c r="B40" s="86">
        <v>32690.4</v>
      </c>
      <c r="C40" s="67">
        <v>7188.28</v>
      </c>
      <c r="D40" s="49">
        <f t="shared" si="0"/>
        <v>39878.68</v>
      </c>
    </row>
    <row r="41" spans="1:4" ht="12.75">
      <c r="A41" s="1">
        <f t="shared" si="1"/>
        <v>34</v>
      </c>
      <c r="B41" s="87">
        <v>33099.03</v>
      </c>
      <c r="C41" s="66">
        <v>6779.65</v>
      </c>
      <c r="D41" s="49">
        <f t="shared" si="0"/>
        <v>39878.68</v>
      </c>
    </row>
    <row r="42" spans="1:4" ht="12.75">
      <c r="A42" s="1">
        <f t="shared" si="1"/>
        <v>35</v>
      </c>
      <c r="B42" s="87">
        <v>33512.77</v>
      </c>
      <c r="C42" s="66">
        <v>6365.91</v>
      </c>
      <c r="D42" s="49">
        <f t="shared" si="0"/>
        <v>39878.67999999999</v>
      </c>
    </row>
    <row r="43" spans="1:5" ht="12.75">
      <c r="A43" s="1">
        <f t="shared" si="1"/>
        <v>36</v>
      </c>
      <c r="B43" s="87">
        <v>33931.68</v>
      </c>
      <c r="C43" s="66">
        <v>5947</v>
      </c>
      <c r="D43" s="49">
        <f t="shared" si="0"/>
        <v>39878.68</v>
      </c>
      <c r="E43" s="48">
        <v>2009</v>
      </c>
    </row>
    <row r="44" spans="1:4" ht="12.75">
      <c r="A44" s="1">
        <f t="shared" si="1"/>
        <v>37</v>
      </c>
      <c r="B44" s="94">
        <v>34355.83</v>
      </c>
      <c r="C44" s="95">
        <v>5522.85</v>
      </c>
      <c r="D44" s="49">
        <f t="shared" si="0"/>
        <v>39878.68</v>
      </c>
    </row>
    <row r="45" spans="1:4" ht="12.75">
      <c r="A45" s="1">
        <f t="shared" si="1"/>
        <v>38</v>
      </c>
      <c r="B45" s="94">
        <v>34785.26</v>
      </c>
      <c r="C45" s="95">
        <v>5093.41</v>
      </c>
      <c r="D45" s="49">
        <f t="shared" si="0"/>
        <v>39878.67</v>
      </c>
    </row>
    <row r="46" spans="1:4" ht="12.75">
      <c r="A46" s="1">
        <f t="shared" si="1"/>
        <v>39</v>
      </c>
      <c r="B46" s="94">
        <v>35220.09</v>
      </c>
      <c r="C46" s="95">
        <v>4658.59</v>
      </c>
      <c r="D46" s="49">
        <f t="shared" si="0"/>
        <v>39878.67999999999</v>
      </c>
    </row>
    <row r="47" spans="1:4" ht="12.75">
      <c r="A47" s="1">
        <f t="shared" si="1"/>
        <v>40</v>
      </c>
      <c r="B47" s="69">
        <v>35660.34</v>
      </c>
      <c r="C47" s="79">
        <v>4218.34</v>
      </c>
      <c r="D47" s="49">
        <f t="shared" si="0"/>
        <v>39878.67999999999</v>
      </c>
    </row>
    <row r="48" spans="1:4" ht="12.75">
      <c r="A48" s="1">
        <f t="shared" si="1"/>
        <v>41</v>
      </c>
      <c r="B48" s="69">
        <v>36106.09</v>
      </c>
      <c r="C48" s="79">
        <v>3772.59</v>
      </c>
      <c r="D48" s="49">
        <f t="shared" si="0"/>
        <v>39878.67999999999</v>
      </c>
    </row>
    <row r="49" spans="1:4" ht="12.75">
      <c r="A49" s="1">
        <f t="shared" si="1"/>
        <v>42</v>
      </c>
      <c r="B49" s="69">
        <v>36557.42</v>
      </c>
      <c r="C49" s="79">
        <v>3321.26</v>
      </c>
      <c r="D49" s="49">
        <f t="shared" si="0"/>
        <v>39878.68</v>
      </c>
    </row>
    <row r="50" spans="1:4" ht="12.75">
      <c r="A50" s="1">
        <f t="shared" si="1"/>
        <v>43</v>
      </c>
      <c r="B50" s="84">
        <v>37014.39</v>
      </c>
      <c r="C50" s="80">
        <v>2864.29</v>
      </c>
      <c r="D50" s="49">
        <f t="shared" si="0"/>
        <v>39878.68</v>
      </c>
    </row>
    <row r="51" spans="1:4" ht="12.75">
      <c r="A51" s="1">
        <f t="shared" si="1"/>
        <v>44</v>
      </c>
      <c r="B51" s="84">
        <v>37477.07</v>
      </c>
      <c r="C51" s="80">
        <v>2401.61</v>
      </c>
      <c r="D51" s="49">
        <f t="shared" si="0"/>
        <v>39878.68</v>
      </c>
    </row>
    <row r="52" spans="1:4" ht="12.75">
      <c r="A52" s="1">
        <f t="shared" si="1"/>
        <v>45</v>
      </c>
      <c r="B52" s="84">
        <v>37945.53</v>
      </c>
      <c r="C52" s="80">
        <v>1933.15</v>
      </c>
      <c r="D52" s="49">
        <f t="shared" si="0"/>
        <v>39878.68</v>
      </c>
    </row>
    <row r="53" spans="1:4" ht="12.75">
      <c r="A53" s="1">
        <f t="shared" si="1"/>
        <v>46</v>
      </c>
      <c r="B53" s="87">
        <v>38419.85</v>
      </c>
      <c r="C53" s="66">
        <v>1458.83</v>
      </c>
      <c r="D53" s="49">
        <f t="shared" si="0"/>
        <v>39878.68</v>
      </c>
    </row>
    <row r="54" spans="1:4" ht="12.75">
      <c r="A54" s="1">
        <f t="shared" si="1"/>
        <v>47</v>
      </c>
      <c r="B54" s="87">
        <v>38900.1</v>
      </c>
      <c r="C54" s="66">
        <v>978.58</v>
      </c>
      <c r="D54" s="49">
        <f t="shared" si="0"/>
        <v>39878.68</v>
      </c>
    </row>
    <row r="55" spans="1:5" ht="13.5" thickBot="1">
      <c r="A55" s="1">
        <f t="shared" si="1"/>
        <v>48</v>
      </c>
      <c r="B55" s="87">
        <v>39386.39</v>
      </c>
      <c r="C55" s="66">
        <v>492.33</v>
      </c>
      <c r="D55" s="49">
        <f t="shared" si="0"/>
        <v>39878.72</v>
      </c>
      <c r="E55" s="48">
        <v>2010</v>
      </c>
    </row>
    <row r="56" spans="1:4" ht="13.5" thickBot="1">
      <c r="A56" s="2" t="s">
        <v>8</v>
      </c>
      <c r="B56" s="50">
        <f>SUM(B8:B55)</f>
        <v>1432900.0000000002</v>
      </c>
      <c r="C56" s="51">
        <f>SUM(C8:C55)</f>
        <v>481276.64000000013</v>
      </c>
      <c r="D56" s="51">
        <f t="shared" si="0"/>
        <v>1914176.6400000004</v>
      </c>
    </row>
    <row r="57" spans="4:5" ht="12.75">
      <c r="D57" s="90"/>
      <c r="E57" s="91"/>
    </row>
    <row r="58" spans="3:5" ht="12.75">
      <c r="C58" s="52"/>
      <c r="D58" s="90"/>
      <c r="E58" s="91"/>
    </row>
    <row r="59" spans="4:5" ht="12.75">
      <c r="D59" s="90"/>
      <c r="E59" s="91"/>
    </row>
    <row r="60" spans="4:5" ht="12.75">
      <c r="D60" s="90"/>
      <c r="E60" s="91"/>
    </row>
    <row r="61" spans="4:5" ht="12.75">
      <c r="D61" s="90"/>
      <c r="E61" s="91"/>
    </row>
    <row r="62" spans="4:5" ht="12.75">
      <c r="D62" s="90"/>
      <c r="E62" s="91"/>
    </row>
    <row r="63" spans="4:5" ht="12.75">
      <c r="D63" s="90"/>
      <c r="E63" s="91"/>
    </row>
    <row r="64" spans="4:5" ht="12.75">
      <c r="D64" s="90"/>
      <c r="E64" s="91"/>
    </row>
    <row r="65" spans="4:5" ht="12.75">
      <c r="D65" s="90"/>
      <c r="E65" s="91"/>
    </row>
    <row r="66" spans="4:5" ht="12.75">
      <c r="D66" s="90"/>
      <c r="E66" s="91"/>
    </row>
  </sheetData>
  <mergeCells count="4">
    <mergeCell ref="A1:B1"/>
    <mergeCell ref="A2:B2"/>
    <mergeCell ref="A3:B3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www.INFOR.pl - podatki, rachunkowoĹUBLIC "-//W3C//DTD HTML 4.0 Transitional//EN"&gt; www.INFOR.pl - podatki, rachunkowoĹ›Ä‡, akty prawne, przepisy, ustawa, prawo pracy, ubezpieczenia, dzienniki ustaw, biznes i finanse</dc:title>
  <dc:subject/>
  <dc:creator>Kuryłówka</dc:creator>
  <cp:keywords/>
  <dc:description/>
  <cp:lastModifiedBy>Kuryłówka</cp:lastModifiedBy>
  <cp:lastPrinted>2006-02-08T10:21:03Z</cp:lastPrinted>
  <dcterms:created xsi:type="dcterms:W3CDTF">2005-02-17T10:24:50Z</dcterms:created>
  <dcterms:modified xsi:type="dcterms:W3CDTF">2006-02-08T10:21:04Z</dcterms:modified>
  <cp:category/>
  <cp:version/>
  <cp:contentType/>
  <cp:contentStatus/>
</cp:coreProperties>
</file>